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M29" i="1"/>
  <c r="BL29" i="1"/>
  <c r="BK29" i="1" s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G27" i="1"/>
  <c r="Y27" i="1" s="1"/>
  <c r="BM26" i="1"/>
  <c r="BL26" i="1"/>
  <c r="BJ26" i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W26" i="1"/>
  <c r="V26" i="1"/>
  <c r="N26" i="1"/>
  <c r="L26" i="1"/>
  <c r="H26" i="1"/>
  <c r="AV26" i="1" s="1"/>
  <c r="BM25" i="1"/>
  <c r="BL25" i="1"/>
  <c r="BJ25" i="1"/>
  <c r="BK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I25" i="1" s="1"/>
  <c r="W25" i="1"/>
  <c r="U25" i="1" s="1"/>
  <c r="V25" i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N24" i="1"/>
  <c r="BM23" i="1"/>
  <c r="BL23" i="1"/>
  <c r="BJ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G23" i="1"/>
  <c r="Y23" i="1" s="1"/>
  <c r="BM22" i="1"/>
  <c r="BL22" i="1"/>
  <c r="BJ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U22" i="1" s="1"/>
  <c r="V22" i="1"/>
  <c r="N22" i="1"/>
  <c r="BM21" i="1"/>
  <c r="BL21" i="1"/>
  <c r="BK21" i="1" s="1"/>
  <c r="AU21" i="1" s="1"/>
  <c r="AW21" i="1" s="1"/>
  <c r="BJ21" i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I21" i="1" s="1"/>
  <c r="W21" i="1"/>
  <c r="V21" i="1"/>
  <c r="U21" i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 s="1"/>
  <c r="W20" i="1"/>
  <c r="V20" i="1"/>
  <c r="N20" i="1"/>
  <c r="G20" i="1"/>
  <c r="Y20" i="1" s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G19" i="1" s="1"/>
  <c r="W19" i="1"/>
  <c r="V19" i="1"/>
  <c r="N19" i="1"/>
  <c r="AU25" i="1" l="1"/>
  <c r="Q25" i="1"/>
  <c r="AU29" i="1"/>
  <c r="AW29" i="1" s="1"/>
  <c r="Q29" i="1"/>
  <c r="AW25" i="1"/>
  <c r="U19" i="1"/>
  <c r="U27" i="1"/>
  <c r="BK19" i="1"/>
  <c r="BK22" i="1"/>
  <c r="BK20" i="1"/>
  <c r="BK23" i="1"/>
  <c r="U24" i="1"/>
  <c r="U26" i="1"/>
  <c r="BK26" i="1"/>
  <c r="Q27" i="1"/>
  <c r="Y19" i="1"/>
  <c r="Q20" i="1"/>
  <c r="AU20" i="1"/>
  <c r="AY30" i="1"/>
  <c r="AF19" i="1"/>
  <c r="I19" i="1"/>
  <c r="L19" i="1"/>
  <c r="H19" i="1"/>
  <c r="AV19" i="1" s="1"/>
  <c r="G22" i="1"/>
  <c r="AF22" i="1"/>
  <c r="I22" i="1"/>
  <c r="AF27" i="1"/>
  <c r="I27" i="1"/>
  <c r="L27" i="1"/>
  <c r="H27" i="1"/>
  <c r="AV27" i="1" s="1"/>
  <c r="AY27" i="1" s="1"/>
  <c r="AW20" i="1"/>
  <c r="AF23" i="1"/>
  <c r="I23" i="1"/>
  <c r="L23" i="1"/>
  <c r="H23" i="1"/>
  <c r="AV23" i="1" s="1"/>
  <c r="L25" i="1"/>
  <c r="H25" i="1"/>
  <c r="AV25" i="1" s="1"/>
  <c r="AY25" i="1" s="1"/>
  <c r="G25" i="1"/>
  <c r="AF25" i="1"/>
  <c r="AU26" i="1"/>
  <c r="AY26" i="1" s="1"/>
  <c r="Q26" i="1"/>
  <c r="L29" i="1"/>
  <c r="H29" i="1"/>
  <c r="AV29" i="1" s="1"/>
  <c r="AY29" i="1" s="1"/>
  <c r="G29" i="1"/>
  <c r="AF29" i="1"/>
  <c r="AU30" i="1"/>
  <c r="AW30" i="1" s="1"/>
  <c r="Q30" i="1"/>
  <c r="U20" i="1"/>
  <c r="Q21" i="1"/>
  <c r="AU22" i="1"/>
  <c r="AW22" i="1" s="1"/>
  <c r="Q22" i="1"/>
  <c r="BK24" i="1"/>
  <c r="G26" i="1"/>
  <c r="AF26" i="1"/>
  <c r="I26" i="1"/>
  <c r="BK28" i="1"/>
  <c r="G30" i="1"/>
  <c r="AF30" i="1"/>
  <c r="I30" i="1"/>
  <c r="L22" i="1"/>
  <c r="I20" i="1"/>
  <c r="L20" i="1"/>
  <c r="H20" i="1"/>
  <c r="AV20" i="1" s="1"/>
  <c r="AY20" i="1" s="1"/>
  <c r="L21" i="1"/>
  <c r="H21" i="1"/>
  <c r="AV21" i="1" s="1"/>
  <c r="AY21" i="1" s="1"/>
  <c r="G21" i="1"/>
  <c r="AF21" i="1"/>
  <c r="H22" i="1"/>
  <c r="AV22" i="1" s="1"/>
  <c r="AY22" i="1" s="1"/>
  <c r="I24" i="1"/>
  <c r="L24" i="1"/>
  <c r="H24" i="1"/>
  <c r="AV24" i="1" s="1"/>
  <c r="G24" i="1"/>
  <c r="R27" i="1"/>
  <c r="S27" i="1" s="1"/>
  <c r="I28" i="1"/>
  <c r="L28" i="1"/>
  <c r="H28" i="1"/>
  <c r="AV28" i="1" s="1"/>
  <c r="G28" i="1"/>
  <c r="Q23" i="1" l="1"/>
  <c r="R23" i="1" s="1"/>
  <c r="S23" i="1" s="1"/>
  <c r="Z23" i="1" s="1"/>
  <c r="AU23" i="1"/>
  <c r="AW23" i="1" s="1"/>
  <c r="AY19" i="1"/>
  <c r="Q19" i="1"/>
  <c r="R19" i="1" s="1"/>
  <c r="S19" i="1" s="1"/>
  <c r="O19" i="1" s="1"/>
  <c r="M19" i="1" s="1"/>
  <c r="P19" i="1" s="1"/>
  <c r="J19" i="1" s="1"/>
  <c r="K19" i="1" s="1"/>
  <c r="AU19" i="1"/>
  <c r="AW19" i="1" s="1"/>
  <c r="AW26" i="1"/>
  <c r="T27" i="1"/>
  <c r="X27" i="1" s="1"/>
  <c r="AA27" i="1"/>
  <c r="Q28" i="1"/>
  <c r="AU28" i="1"/>
  <c r="AW28" i="1" s="1"/>
  <c r="R21" i="1"/>
  <c r="S21" i="1" s="1"/>
  <c r="O21" i="1" s="1"/>
  <c r="M21" i="1" s="1"/>
  <c r="P21" i="1" s="1"/>
  <c r="J21" i="1" s="1"/>
  <c r="K21" i="1" s="1"/>
  <c r="Y25" i="1"/>
  <c r="R20" i="1"/>
  <c r="S20" i="1" s="1"/>
  <c r="O27" i="1"/>
  <c r="M27" i="1" s="1"/>
  <c r="P27" i="1" s="1"/>
  <c r="J27" i="1" s="1"/>
  <c r="K27" i="1" s="1"/>
  <c r="AY24" i="1"/>
  <c r="Z27" i="1"/>
  <c r="Q24" i="1"/>
  <c r="AU24" i="1"/>
  <c r="AW24" i="1" s="1"/>
  <c r="O29" i="1"/>
  <c r="M29" i="1" s="1"/>
  <c r="P29" i="1" s="1"/>
  <c r="J29" i="1" s="1"/>
  <c r="K29" i="1" s="1"/>
  <c r="Y29" i="1"/>
  <c r="R26" i="1"/>
  <c r="S26" i="1" s="1"/>
  <c r="Z19" i="1"/>
  <c r="R25" i="1"/>
  <c r="S25" i="1" s="1"/>
  <c r="R30" i="1"/>
  <c r="S30" i="1" s="1"/>
  <c r="R29" i="1"/>
  <c r="S29" i="1" s="1"/>
  <c r="Y24" i="1"/>
  <c r="O26" i="1"/>
  <c r="M26" i="1" s="1"/>
  <c r="P26" i="1" s="1"/>
  <c r="J26" i="1" s="1"/>
  <c r="K26" i="1" s="1"/>
  <c r="Y26" i="1"/>
  <c r="T19" i="1"/>
  <c r="X19" i="1" s="1"/>
  <c r="AA19" i="1"/>
  <c r="T23" i="1"/>
  <c r="X23" i="1" s="1"/>
  <c r="AA23" i="1"/>
  <c r="AB23" i="1" s="1"/>
  <c r="O23" i="1"/>
  <c r="M23" i="1" s="1"/>
  <c r="P23" i="1" s="1"/>
  <c r="J23" i="1" s="1"/>
  <c r="K23" i="1" s="1"/>
  <c r="R22" i="1"/>
  <c r="S22" i="1" s="1"/>
  <c r="Y28" i="1"/>
  <c r="Y21" i="1"/>
  <c r="Y30" i="1"/>
  <c r="O22" i="1"/>
  <c r="M22" i="1" s="1"/>
  <c r="P22" i="1" s="1"/>
  <c r="J22" i="1" s="1"/>
  <c r="K22" i="1" s="1"/>
  <c r="Y22" i="1"/>
  <c r="AY23" i="1" l="1"/>
  <c r="AA22" i="1"/>
  <c r="T22" i="1"/>
  <c r="X22" i="1" s="1"/>
  <c r="Z22" i="1"/>
  <c r="AY28" i="1"/>
  <c r="T25" i="1"/>
  <c r="X25" i="1" s="1"/>
  <c r="AA25" i="1"/>
  <c r="Z25" i="1"/>
  <c r="T29" i="1"/>
  <c r="X29" i="1" s="1"/>
  <c r="AA29" i="1"/>
  <c r="Z29" i="1"/>
  <c r="AA26" i="1"/>
  <c r="AB26" i="1" s="1"/>
  <c r="T26" i="1"/>
  <c r="X26" i="1" s="1"/>
  <c r="Z26" i="1"/>
  <c r="R24" i="1"/>
  <c r="S24" i="1" s="1"/>
  <c r="T20" i="1"/>
  <c r="X20" i="1" s="1"/>
  <c r="AA20" i="1"/>
  <c r="Z20" i="1"/>
  <c r="O20" i="1"/>
  <c r="M20" i="1" s="1"/>
  <c r="P20" i="1" s="1"/>
  <c r="J20" i="1" s="1"/>
  <c r="K20" i="1" s="1"/>
  <c r="T21" i="1"/>
  <c r="X21" i="1" s="1"/>
  <c r="AA21" i="1"/>
  <c r="Z21" i="1"/>
  <c r="AB27" i="1"/>
  <c r="AA30" i="1"/>
  <c r="AB30" i="1" s="1"/>
  <c r="T30" i="1"/>
  <c r="X30" i="1" s="1"/>
  <c r="Z30" i="1"/>
  <c r="O25" i="1"/>
  <c r="M25" i="1" s="1"/>
  <c r="P25" i="1" s="1"/>
  <c r="J25" i="1" s="1"/>
  <c r="K25" i="1" s="1"/>
  <c r="R28" i="1"/>
  <c r="S28" i="1" s="1"/>
  <c r="O30" i="1"/>
  <c r="M30" i="1" s="1"/>
  <c r="P30" i="1" s="1"/>
  <c r="J30" i="1" s="1"/>
  <c r="K30" i="1" s="1"/>
  <c r="AB19" i="1"/>
  <c r="T24" i="1" l="1"/>
  <c r="X24" i="1" s="1"/>
  <c r="AA24" i="1"/>
  <c r="Z24" i="1"/>
  <c r="O24" i="1"/>
  <c r="M24" i="1" s="1"/>
  <c r="P24" i="1" s="1"/>
  <c r="J24" i="1" s="1"/>
  <c r="K24" i="1" s="1"/>
  <c r="AB25" i="1"/>
  <c r="T28" i="1"/>
  <c r="X28" i="1" s="1"/>
  <c r="AA28" i="1"/>
  <c r="Z28" i="1"/>
  <c r="O28" i="1"/>
  <c r="M28" i="1" s="1"/>
  <c r="P28" i="1" s="1"/>
  <c r="J28" i="1" s="1"/>
  <c r="K28" i="1" s="1"/>
  <c r="AB21" i="1"/>
  <c r="AB20" i="1"/>
  <c r="AB29" i="1"/>
  <c r="AB22" i="1"/>
  <c r="AB28" i="1" l="1"/>
  <c r="AB24" i="1"/>
</calcChain>
</file>

<file path=xl/sharedStrings.xml><?xml version="1.0" encoding="utf-8"?>
<sst xmlns="http://schemas.openxmlformats.org/spreadsheetml/2006/main" count="643" uniqueCount="349">
  <si>
    <t>File opened</t>
  </si>
  <si>
    <t>2020-09-11 09:49:38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</si>
  <si>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</si>
  <si>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</si>
  <si>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</si>
  <si>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</si>
  <si>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</si>
  <si>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</si>
  <si>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</si>
  <si>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</si>
  <si>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</si>
  <si>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</si>
  <si>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</si>
  <si>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{"co2aspan2": "-0.0274214", "h2obspan2a": "0.0949969", "h2obspan2b": "0.102394", "h2oaspan1": "1.07388", "oxygen": "21", "flowazero": "0.27548", "h2obspan2": "0", "co2bzero": "0.94549", "co2bspanconc2": "298.9", "flowmeterzero": "0.986842", "h2oaspan2a": "0.0954223", "co2bspan2a": "0.194368", "tazero": "0.0398865", "tbzero": "0.120966", "chamberpressurezero": "2.6539", "ssb_ref": "35601.5", "co2aspanconc1": "993", "ssa_ref": "39980.7", "h2oaspanconc2": "0", "flowbzero": "0.30576", "h2obspan1": "1.07787", "h2obzero": "1.03183", "co2bspan2": "-0.0290863", "h2oaspan2": "0", "co2aspan2b": "0.187145", "h2obspanconc1": "19.41", "co2bspan1": "0.961123", "co2bspanconc1": "993", "h2oazero": "1.03102", "h2oaspanconc1": "19.41", "h2oaspan2b": "0.102472", "co2azero": "0.914258", "h2obspanconc2": "0", "co2bspan2b": "0.185713", "co2aspanconc2": "298.9", "co2aspan2a": "0.195868", "co2aspan1": "0.960839"}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</si>
  <si>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</si>
  <si>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</si>
  <si>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</si>
  <si>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</si>
  <si>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</si>
  <si>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</si>
  <si>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</si>
  <si>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</si>
  <si>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</si>
  <si>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09:49:38</t>
  </si>
  <si>
    <t>Stability Definition:	ΔH2O (Meas2): Slp&lt;0.1 Per=20	ΔCO2 (Meas2): Slp&lt;0.5 Per=20	F (FlrLS): Slp&lt;1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</si>
  <si>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</si>
  <si>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</si>
  <si>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</si>
  <si>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</si>
  <si>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</si>
  <si>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</si>
  <si>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</si>
  <si>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</si>
  <si>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</si>
  <si>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</si>
  <si>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</si>
  <si>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</si>
  <si>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</si>
  <si>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</si>
  <si>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</si>
  <si>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</si>
  <si>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</si>
  <si>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</si>
  <si>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</si>
  <si>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</si>
  <si>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</si>
  <si>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</si>
  <si>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</si>
  <si>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</si>
  <si>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</si>
  <si>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</si>
  <si>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</si>
  <si>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</si>
  <si>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</si>
  <si>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</si>
  <si>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</si>
  <si>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</si>
  <si>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</si>
  <si>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</si>
  <si>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</si>
  <si>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</si>
  <si>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</si>
  <si>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</si>
  <si>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</si>
  <si>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</si>
  <si>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</si>
  <si>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</si>
  <si>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</si>
  <si>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</si>
  <si>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</si>
  <si>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</si>
  <si>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</si>
  <si>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</si>
  <si>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</si>
  <si>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</si>
  <si>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</si>
  <si>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</si>
  <si>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</si>
  <si>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</si>
  <si>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</si>
  <si>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</si>
  <si>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</si>
  <si>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</si>
  <si>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</si>
  <si>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</si>
  <si>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</si>
  <si>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</si>
  <si>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</si>
  <si>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</si>
  <si>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</si>
  <si>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</si>
  <si>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</si>
  <si>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</si>
  <si>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</si>
  <si>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</si>
  <si>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</si>
  <si>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</si>
  <si>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</si>
  <si>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</si>
  <si>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</si>
  <si>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</si>
  <si>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</si>
  <si>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</si>
  <si>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</si>
  <si>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</si>
  <si>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</si>
  <si>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</si>
  <si>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</si>
  <si>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</si>
  <si>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</si>
  <si>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</si>
  <si>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</si>
  <si>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</si>
  <si>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</si>
  <si>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</si>
  <si>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</si>
  <si>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</si>
  <si>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</si>
  <si>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</si>
  <si>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</si>
  <si>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</si>
  <si>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</si>
  <si>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</si>
  <si>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</si>
  <si>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</si>
  <si>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</si>
  <si>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</si>
  <si>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</si>
  <si>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</si>
  <si>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</si>
  <si>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</si>
  <si>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</si>
  <si>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</si>
  <si>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</si>
  <si>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</si>
  <si>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</si>
  <si>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</si>
  <si>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</si>
  <si>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</si>
  <si>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</si>
  <si>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</si>
  <si>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</si>
  <si>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</si>
  <si>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</si>
  <si>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</si>
  <si>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</si>
  <si>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</si>
  <si>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</si>
  <si>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</si>
  <si>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</si>
  <si>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</si>
  <si>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</si>
  <si>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</si>
  <si>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</si>
  <si>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</si>
  <si>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</si>
  <si>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</si>
  <si>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</si>
  <si>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</si>
  <si>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</si>
  <si>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</si>
  <si>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</si>
  <si>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</si>
  <si>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</si>
  <si>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</si>
  <si>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</si>
  <si>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</si>
  <si>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</si>
  <si>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</si>
  <si>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</si>
  <si>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</si>
  <si>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</si>
  <si>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</si>
  <si>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</si>
  <si>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</si>
  <si>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</si>
  <si>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</si>
  <si>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</si>
  <si>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</si>
  <si>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</si>
  <si>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</si>
  <si>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</si>
  <si>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</si>
  <si>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</si>
  <si>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</si>
  <si>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</si>
  <si>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</si>
  <si>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</si>
  <si>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</si>
  <si>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</si>
  <si>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</si>
  <si>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</si>
  <si>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</si>
  <si>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</si>
  <si>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</si>
  <si>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</si>
  <si>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</si>
  <si>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</si>
  <si>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</si>
  <si>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</si>
  <si>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</si>
  <si>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</si>
  <si>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</si>
  <si>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</si>
  <si>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</si>
  <si>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</si>
  <si>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</si>
  <si>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</si>
  <si>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</si>
  <si>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</si>
  <si>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</si>
  <si>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</si>
  <si>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</si>
  <si>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</si>
  <si>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</si>
  <si>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</si>
  <si>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</si>
  <si>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</si>
  <si>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</si>
  <si>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</si>
  <si>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</si>
  <si>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</si>
  <si>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</si>
  <si>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</si>
  <si>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</si>
  <si>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</si>
  <si>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</si>
  <si>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</si>
  <si>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</si>
  <si>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</si>
  <si>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</si>
  <si>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</si>
  <si>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</si>
  <si>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</si>
  <si>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</si>
  <si>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</si>
  <si>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</si>
  <si>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</si>
  <si>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</si>
  <si>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</si>
  <si>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</si>
  <si>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</si>
  <si>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</si>
  <si>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</si>
  <si>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</si>
  <si>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</si>
  <si>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</si>
  <si>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</si>
  <si>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</si>
  <si>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</si>
  <si>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</si>
  <si>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</si>
  <si>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</si>
  <si>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</si>
  <si>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</si>
  <si>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</si>
  <si>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</si>
  <si>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</si>
  <si>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</si>
  <si>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</si>
  <si>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</si>
  <si>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</si>
  <si>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</si>
  <si>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</si>
  <si>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</si>
  <si>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</si>
  <si>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</si>
  <si>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</si>
  <si>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</si>
  <si>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</si>
  <si>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</si>
  <si>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</si>
  <si>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</si>
  <si>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</si>
  <si>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</si>
  <si>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</si>
  <si>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</si>
  <si>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</si>
  <si>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</si>
  <si>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</si>
  <si>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</si>
  <si>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</si>
  <si>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</si>
  <si>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</si>
  <si>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MPF-1838-20200911-09_45_09</t>
  </si>
  <si>
    <t>0: Broadleaf</t>
  </si>
  <si>
    <t>0/3</t>
  </si>
  <si>
    <t>20200911 10:08:26</t>
  </si>
  <si>
    <t>10:08:26</t>
  </si>
  <si>
    <t>MPF-1841-20200911-10_08_02</t>
  </si>
  <si>
    <t>DARK-1842-20200911-10_08_04</t>
  </si>
  <si>
    <t>10:07:30</t>
  </si>
  <si>
    <t>1/3</t>
  </si>
  <si>
    <t>20200911 10:10:27</t>
  </si>
  <si>
    <t>10:10:27</t>
  </si>
  <si>
    <t>MPF-1843-20200911-10_10_02</t>
  </si>
  <si>
    <t>DARK-1844-20200911-10_10_04</t>
  </si>
  <si>
    <t>10:09:30</t>
  </si>
  <si>
    <t>2/3</t>
  </si>
  <si>
    <t>20200911 10:12:27</t>
  </si>
  <si>
    <t>10:12:27</t>
  </si>
  <si>
    <t>MPF-1845-20200911-10_12_03</t>
  </si>
  <si>
    <t>DARK-1846-20200911-10_12_05</t>
  </si>
  <si>
    <t>10:11:31</t>
  </si>
  <si>
    <t>20200911 10:14:28</t>
  </si>
  <si>
    <t>10:14:28</t>
  </si>
  <si>
    <t>MPF-1847-20200911-10_14_03</t>
  </si>
  <si>
    <t>DARK-1848-20200911-10_14_05</t>
  </si>
  <si>
    <t>10:13:31</t>
  </si>
  <si>
    <t>20200911 10:16:28</t>
  </si>
  <si>
    <t>10:16:28</t>
  </si>
  <si>
    <t>MPF-1849-20200911-10_16_04</t>
  </si>
  <si>
    <t>DARK-1850-20200911-10_16_06</t>
  </si>
  <si>
    <t>10:15:44</t>
  </si>
  <si>
    <t>20200911 10:18:29</t>
  </si>
  <si>
    <t>10:18:29</t>
  </si>
  <si>
    <t>MPF-1851-20200911-10_18_04</t>
  </si>
  <si>
    <t>DARK-1852-20200911-10_18_06</t>
  </si>
  <si>
    <t>10:17:29</t>
  </si>
  <si>
    <t>20200911 10:20:29</t>
  </si>
  <si>
    <t>10:20:29</t>
  </si>
  <si>
    <t>MPF-1853-20200911-10_20_05</t>
  </si>
  <si>
    <t>DARK-1854-20200911-10_20_07</t>
  </si>
  <si>
    <t>10:19:33</t>
  </si>
  <si>
    <t>20200911 10:22:30</t>
  </si>
  <si>
    <t>10:22:30</t>
  </si>
  <si>
    <t>MPF-1855-20200911-10_22_05</t>
  </si>
  <si>
    <t>DARK-1856-20200911-10_22_07</t>
  </si>
  <si>
    <t>10:21:44</t>
  </si>
  <si>
    <t>20200911 10:24:30</t>
  </si>
  <si>
    <t>10:24:30</t>
  </si>
  <si>
    <t>MPF-1857-20200911-10_24_06</t>
  </si>
  <si>
    <t>DARK-1858-20200911-10_24_08</t>
  </si>
  <si>
    <t>10:23:32</t>
  </si>
  <si>
    <t>20200911 10:26:31</t>
  </si>
  <si>
    <t>10:26:31</t>
  </si>
  <si>
    <t>MPF-1859-20200911-10_26_06</t>
  </si>
  <si>
    <t>DARK-1860-20200911-10_26_09</t>
  </si>
  <si>
    <t>10:25:32</t>
  </si>
  <si>
    <t>20200911 10:28:31</t>
  </si>
  <si>
    <t>10:28:31</t>
  </si>
  <si>
    <t>MPF-1861-20200911-10_28_07</t>
  </si>
  <si>
    <t>-</t>
  </si>
  <si>
    <t>10:28:46</t>
  </si>
  <si>
    <t>20200911 11:10:52</t>
  </si>
  <si>
    <t>11:10:52</t>
  </si>
  <si>
    <t>MPF-1862-20200911-11_10_28</t>
  </si>
  <si>
    <t>11:11:14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</si>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</sst>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1599836906.5999999</v>
      </c>
      <c r="C19">
        <v>386</v>
      </c>
      <c r="D19" t="s">
        <v>287</v>
      </c>
      <c r="E19" t="s">
        <v>288</v>
      </c>
      <c r="F19">
        <v>1599836906.5999999</v>
      </c>
      <c r="G19">
        <f t="shared" ref="G19:G30" si="0">BX19*AE19*(BT19-BU19)/(100*BN19*(1000-AE19*BT19))</f>
        <v>4.7007379958807624E-3</v>
      </c>
      <c r="H19">
        <f t="shared" ref="H19:H30" si="1">BX19*AE19*(BS19-BR19*(1000-AE19*BU19)/(1000-AE19*BT19))/(100*BN19)</f>
        <v>22.159470944774242</v>
      </c>
      <c r="I19">
        <f t="shared" ref="I19:I30" si="2">BR19 - IF(AE19&gt;1, H19*BN19*100/(AG19*CF19), 0)</f>
        <v>371.31900000000002</v>
      </c>
      <c r="J19">
        <f t="shared" ref="J19:J30" si="3">((P19-G19/2)*I19-H19)/(P19+G19/2)</f>
        <v>292.4168589706174</v>
      </c>
      <c r="K19">
        <f t="shared" ref="K19:K30" si="4">J19*(BY19+BZ19)/1000</f>
        <v>29.727104023707003</v>
      </c>
      <c r="L19">
        <f t="shared" ref="L19:L30" si="5">(BR19 - IF(AE19&gt;1, H19*BN19*100/(AG19*CF19), 0))*(BY19+BZ19)/1000</f>
        <v>37.748297337699007</v>
      </c>
      <c r="M19">
        <f t="shared" ref="M19:M30" si="6">2/((1/O19-1/N19)+SIGN(O19)*SQRT((1/O19-1/N19)*(1/O19-1/N19) + 4*BO19/((BO19+1)*(BO19+1))*(2*1/O19*1/N19-1/N19*1/N19)))</f>
        <v>0.52105202204961076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2.957210992020304</v>
      </c>
      <c r="O19">
        <f t="shared" ref="O19:O30" si="8">G19*(1000-(1000*0.61365*EXP(17.502*S19/(240.97+S19))/(BY19+BZ19)+BT19)/2)/(1000*0.61365*EXP(17.502*S19/(240.97+S19))/(BY19+BZ19)-BT19)</f>
        <v>0.47490268956648757</v>
      </c>
      <c r="P19">
        <f t="shared" ref="P19:P30" si="9">1/((BO19+1)/(M19/1.6)+1/(N19/1.37)) + BO19/((BO19+1)/(M19/1.6) + BO19/(N19/1.37))</f>
        <v>0.30061915711117576</v>
      </c>
      <c r="Q19">
        <f t="shared" ref="Q19:Q30" si="10">(BK19*BM19)</f>
        <v>209.71437129151957</v>
      </c>
      <c r="R19">
        <f t="shared" ref="R19:R30" si="11">(CA19+(Q19+2*0.95*0.0000000567*(((CA19+$B$9)+273)^4-(CA19+273)^4)-44100*G19)/(1.84*29.3*N19+8*0.95*0.0000000567*(CA19+273)^3))</f>
        <v>23.608731327367934</v>
      </c>
      <c r="S19">
        <f t="shared" ref="S19:S30" si="12">($C$9*CB19+$D$9*CC19+$E$9*R19)</f>
        <v>23.0031</v>
      </c>
      <c r="T19">
        <f t="shared" ref="T19:T30" si="13">0.61365*EXP(17.502*S19/(240.97+S19))</f>
        <v>2.8202508325498736</v>
      </c>
      <c r="U19">
        <f t="shared" ref="U19:U30" si="14">(V19/W19*100)</f>
        <v>62.851715363237261</v>
      </c>
      <c r="V19">
        <f t="shared" ref="V19:V30" si="15">BT19*(BY19+BZ19)/1000</f>
        <v>1.8370372434783999</v>
      </c>
      <c r="W19">
        <f t="shared" ref="W19:W30" si="16">0.61365*EXP(17.502*CA19/(240.97+CA19))</f>
        <v>2.9228116255247119</v>
      </c>
      <c r="X19">
        <f t="shared" ref="X19:X30" si="17">(T19-BT19*(BY19+BZ19)/1000)</f>
        <v>0.98321358907147371</v>
      </c>
      <c r="Y19">
        <f t="shared" ref="Y19:Y30" si="18">(-G19*44100)</f>
        <v>-207.30254561834161</v>
      </c>
      <c r="Z19">
        <f t="shared" ref="Z19:Z30" si="19">2*29.3*N19*0.92*(CA19-S19)</f>
        <v>94.302347549563876</v>
      </c>
      <c r="AA19">
        <f t="shared" ref="AA19:AA30" si="20">2*0.95*0.0000000567*(((CA19+$B$9)+273)^4-(S19+273)^4)</f>
        <v>6.630430551114932</v>
      </c>
      <c r="AB19">
        <f t="shared" ref="AB19:AB30" si="21">Q19+AA19+Y19+Z19</f>
        <v>103.34460377385676</v>
      </c>
      <c r="AC19">
        <v>17</v>
      </c>
      <c r="AD19">
        <v>3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54331.668466602066</v>
      </c>
      <c r="AH19" t="s">
        <v>284</v>
      </c>
      <c r="AI19">
        <v>10205.799999999999</v>
      </c>
      <c r="AJ19">
        <v>690.68153846153803</v>
      </c>
      <c r="AK19">
        <v>3449.83</v>
      </c>
      <c r="AL19">
        <f t="shared" ref="AL19:AL30" si="25">AK19-AJ19</f>
        <v>2759.148461538462</v>
      </c>
      <c r="AM19">
        <f t="shared" ref="AM19:AM30" si="26">AL19/AK19</f>
        <v>0.79979258732704572</v>
      </c>
      <c r="AN19">
        <v>-1.34767831687018</v>
      </c>
      <c r="AO19" t="s">
        <v>289</v>
      </c>
      <c r="AP19">
        <v>10213.5</v>
      </c>
      <c r="AQ19">
        <v>833.53804000000002</v>
      </c>
      <c r="AR19">
        <v>1168.1500000000001</v>
      </c>
      <c r="AS19">
        <f t="shared" ref="AS19:AS30" si="27">1-AQ19/AR19</f>
        <v>0.28644605572914439</v>
      </c>
      <c r="AT19">
        <v>0.5</v>
      </c>
      <c r="AU19">
        <f t="shared" ref="AU19:AU30" si="28">BK19</f>
        <v>1093.1031001481858</v>
      </c>
      <c r="AV19">
        <f t="shared" ref="AV19:AV30" si="29">H19</f>
        <v>22.159470944774242</v>
      </c>
      <c r="AW19">
        <f t="shared" ref="AW19:AW30" si="30">AS19*AT19*AU19</f>
        <v>156.55753577137386</v>
      </c>
      <c r="AX19">
        <f t="shared" ref="AX19:AX30" si="31">BC19/AR19</f>
        <v>0.52056670804263161</v>
      </c>
      <c r="AY19">
        <f t="shared" ref="AY19:AY30" si="32">(AV19-AN19)/AU19</f>
        <v>2.1504969895756117E-2</v>
      </c>
      <c r="AZ19">
        <f t="shared" ref="AZ19:AZ30" si="33">(AK19-AR19)/AR19</f>
        <v>1.9532423062106747</v>
      </c>
      <c r="BA19" t="s">
        <v>290</v>
      </c>
      <c r="BB19">
        <v>560.04999999999995</v>
      </c>
      <c r="BC19">
        <f t="shared" ref="BC19:BC30" si="34">AR19-BB19</f>
        <v>608.10000000000014</v>
      </c>
      <c r="BD19">
        <f t="shared" ref="BD19:BD30" si="35">(AR19-AQ19)/(AR19-BB19)</f>
        <v>0.55025811544153924</v>
      </c>
      <c r="BE19">
        <f t="shared" ref="BE19:BE30" si="36">(AK19-AR19)/(AK19-BB19)</f>
        <v>0.78956875609908017</v>
      </c>
      <c r="BF19">
        <f t="shared" ref="BF19:BF30" si="37">(AR19-AQ19)/(AR19-AJ19)</f>
        <v>0.7008043189320593</v>
      </c>
      <c r="BG19">
        <f t="shared" ref="BG19:BG30" si="38">(AK19-AR19)/(AK19-AJ19)</f>
        <v>0.8269507900012627</v>
      </c>
      <c r="BH19">
        <f t="shared" ref="BH19:BH30" si="39">(BD19*BB19/AQ19)</f>
        <v>0.36971564915385752</v>
      </c>
      <c r="BI19">
        <f t="shared" ref="BI19:BI30" si="40">(1-BH19)</f>
        <v>0.63028435084614243</v>
      </c>
      <c r="BJ19">
        <f t="shared" ref="BJ19:BJ30" si="41">$B$13*CG19+$C$13*CH19+$F$13*CI19*(1-CL19)</f>
        <v>1299.8800000000001</v>
      </c>
      <c r="BK19">
        <f t="shared" ref="BK19:BK30" si="42">BJ19*BL19</f>
        <v>1093.1031001481858</v>
      </c>
      <c r="BL19">
        <f t="shared" ref="BL19:BL30" si="43">($B$13*$D$11+$C$13*$D$11+$F$13*((CV19+CN19)/MAX(CV19+CN19+CW19, 0.1)*$I$11+CW19/MAX(CV19+CN19+CW19, 0.1)*$J$11))/($B$13+$C$13+$F$13)</f>
        <v>0.84092616252899177</v>
      </c>
      <c r="BM19">
        <f t="shared" ref="BM19:BM30" si="44">($B$13*$K$11+$C$13*$K$11+$F$13*((CV19+CN19)/MAX(CV19+CN19+CW19, 0.1)*$P$11+CW19/MAX(CV19+CN19+CW19, 0.1)*$Q$11))/($B$13+$C$13+$F$13)</f>
        <v>0.1918523250579838</v>
      </c>
      <c r="BN19">
        <v>6</v>
      </c>
      <c r="BO19">
        <v>0.5</v>
      </c>
      <c r="BP19" t="s">
        <v>285</v>
      </c>
      <c r="BQ19">
        <v>1599836906.5999999</v>
      </c>
      <c r="BR19">
        <v>371.31900000000002</v>
      </c>
      <c r="BS19">
        <v>400</v>
      </c>
      <c r="BT19">
        <v>18.070399999999999</v>
      </c>
      <c r="BU19">
        <v>12.532400000000001</v>
      </c>
      <c r="BV19">
        <v>370.33</v>
      </c>
      <c r="BW19">
        <v>18.161100000000001</v>
      </c>
      <c r="BX19">
        <v>500.08600000000001</v>
      </c>
      <c r="BY19">
        <v>101.56</v>
      </c>
      <c r="BZ19">
        <v>0.100021</v>
      </c>
      <c r="CA19">
        <v>23.5946</v>
      </c>
      <c r="CB19">
        <v>23.0031</v>
      </c>
      <c r="CC19">
        <v>999.9</v>
      </c>
      <c r="CD19">
        <v>0</v>
      </c>
      <c r="CE19">
        <v>0</v>
      </c>
      <c r="CF19">
        <v>10002.5</v>
      </c>
      <c r="CG19">
        <v>0</v>
      </c>
      <c r="CH19">
        <v>1.5289399999999999E-3</v>
      </c>
      <c r="CI19">
        <v>1299.8800000000001</v>
      </c>
      <c r="CJ19">
        <v>0.96900600000000003</v>
      </c>
      <c r="CK19">
        <v>3.09935E-2</v>
      </c>
      <c r="CL19">
        <v>0</v>
      </c>
      <c r="CM19">
        <v>831.18</v>
      </c>
      <c r="CN19">
        <v>4.9998399999999998</v>
      </c>
      <c r="CO19">
        <v>10786.8</v>
      </c>
      <c r="CP19">
        <v>12114.6</v>
      </c>
      <c r="CQ19">
        <v>39.375</v>
      </c>
      <c r="CR19">
        <v>41.375</v>
      </c>
      <c r="CS19">
        <v>40.436999999999998</v>
      </c>
      <c r="CT19">
        <v>40.561999999999998</v>
      </c>
      <c r="CU19">
        <v>40.5</v>
      </c>
      <c r="CV19">
        <v>1254.75</v>
      </c>
      <c r="CW19">
        <v>40.130000000000003</v>
      </c>
      <c r="CX19">
        <v>0</v>
      </c>
      <c r="CY19">
        <v>385.40000009536698</v>
      </c>
      <c r="CZ19">
        <v>0</v>
      </c>
      <c r="DA19">
        <v>833.53804000000002</v>
      </c>
      <c r="DB19">
        <v>-18.225692274665899</v>
      </c>
      <c r="DC19">
        <v>-234.876922736149</v>
      </c>
      <c r="DD19">
        <v>10815.34</v>
      </c>
      <c r="DE19">
        <v>15</v>
      </c>
      <c r="DF19">
        <v>1599836850.5999999</v>
      </c>
      <c r="DG19" t="s">
        <v>291</v>
      </c>
      <c r="DH19">
        <v>1599836835.5999999</v>
      </c>
      <c r="DI19">
        <v>1599836850.5999999</v>
      </c>
      <c r="DJ19">
        <v>30</v>
      </c>
      <c r="DK19">
        <v>2E-3</v>
      </c>
      <c r="DL19">
        <v>1E-3</v>
      </c>
      <c r="DM19">
        <v>0.98799999999999999</v>
      </c>
      <c r="DN19">
        <v>-9.0999999999999998E-2</v>
      </c>
      <c r="DO19">
        <v>400</v>
      </c>
      <c r="DP19">
        <v>13</v>
      </c>
      <c r="DQ19">
        <v>7.0000000000000007E-2</v>
      </c>
      <c r="DR19">
        <v>0.01</v>
      </c>
      <c r="DS19">
        <v>-28.711714634146301</v>
      </c>
      <c r="DT19">
        <v>0.29708571428573</v>
      </c>
      <c r="DU19">
        <v>3.8046560441799701E-2</v>
      </c>
      <c r="DV19">
        <v>1</v>
      </c>
      <c r="DW19">
        <v>834.87654285714302</v>
      </c>
      <c r="DX19">
        <v>-18.633909980430499</v>
      </c>
      <c r="DY19">
        <v>1.8882983321023199</v>
      </c>
      <c r="DZ19">
        <v>0</v>
      </c>
      <c r="EA19">
        <v>5.5798473170731704</v>
      </c>
      <c r="EB19">
        <v>-0.23686243902437701</v>
      </c>
      <c r="EC19">
        <v>2.3401422306617001E-2</v>
      </c>
      <c r="ED19">
        <v>0</v>
      </c>
      <c r="EE19">
        <v>1</v>
      </c>
      <c r="EF19">
        <v>3</v>
      </c>
      <c r="EG19" t="s">
        <v>292</v>
      </c>
      <c r="EH19">
        <v>100</v>
      </c>
      <c r="EI19">
        <v>100</v>
      </c>
      <c r="EJ19">
        <v>0.98899999999999999</v>
      </c>
      <c r="EK19">
        <v>-9.0700000000000003E-2</v>
      </c>
      <c r="EL19">
        <v>0.98820000000000596</v>
      </c>
      <c r="EM19">
        <v>0</v>
      </c>
      <c r="EN19">
        <v>0</v>
      </c>
      <c r="EO19">
        <v>0</v>
      </c>
      <c r="EP19">
        <v>-9.0679999999998998E-2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1.2</v>
      </c>
      <c r="EY19">
        <v>0.9</v>
      </c>
      <c r="EZ19">
        <v>2</v>
      </c>
      <c r="FA19">
        <v>479.05</v>
      </c>
      <c r="FB19">
        <v>497.97300000000001</v>
      </c>
      <c r="FC19">
        <v>21.6797</v>
      </c>
      <c r="FD19">
        <v>24.108499999999999</v>
      </c>
      <c r="FE19">
        <v>30.0001</v>
      </c>
      <c r="FF19">
        <v>24.051400000000001</v>
      </c>
      <c r="FG19">
        <v>24.017800000000001</v>
      </c>
      <c r="FH19">
        <v>21.023900000000001</v>
      </c>
      <c r="FI19">
        <v>100</v>
      </c>
      <c r="FJ19">
        <v>21.811499999999999</v>
      </c>
      <c r="FK19">
        <v>21.677399999999999</v>
      </c>
      <c r="FL19">
        <v>400</v>
      </c>
      <c r="FM19">
        <v>0</v>
      </c>
      <c r="FN19">
        <v>102.786</v>
      </c>
      <c r="FO19">
        <v>102.465</v>
      </c>
    </row>
    <row r="20" spans="1:171" x14ac:dyDescent="0.35">
      <c r="A20">
        <v>3</v>
      </c>
      <c r="B20">
        <v>1599837027.0999999</v>
      </c>
      <c r="C20">
        <v>506.5</v>
      </c>
      <c r="D20" t="s">
        <v>293</v>
      </c>
      <c r="E20" t="s">
        <v>294</v>
      </c>
      <c r="F20">
        <v>1599837027.0999999</v>
      </c>
      <c r="G20">
        <f t="shared" si="0"/>
        <v>4.3414044453845878E-3</v>
      </c>
      <c r="H20">
        <f t="shared" si="1"/>
        <v>21.66785255010355</v>
      </c>
      <c r="I20">
        <f t="shared" si="2"/>
        <v>372.07799999999997</v>
      </c>
      <c r="J20">
        <f t="shared" si="3"/>
        <v>285.25283602895041</v>
      </c>
      <c r="K20">
        <f t="shared" si="4"/>
        <v>28.998754247215302</v>
      </c>
      <c r="L20">
        <f t="shared" si="5"/>
        <v>37.825385482584004</v>
      </c>
      <c r="M20">
        <f t="shared" si="6"/>
        <v>0.45665743159196293</v>
      </c>
      <c r="N20">
        <f t="shared" si="7"/>
        <v>2.9588670682017195</v>
      </c>
      <c r="O20">
        <f t="shared" si="8"/>
        <v>0.42080818677647291</v>
      </c>
      <c r="P20">
        <f t="shared" si="9"/>
        <v>0.26599111364323269</v>
      </c>
      <c r="Q20">
        <f t="shared" si="10"/>
        <v>177.7622709991613</v>
      </c>
      <c r="R20">
        <f t="shared" si="11"/>
        <v>23.559010646274626</v>
      </c>
      <c r="S20">
        <f t="shared" si="12"/>
        <v>22.993600000000001</v>
      </c>
      <c r="T20">
        <f t="shared" si="13"/>
        <v>2.8186296443696928</v>
      </c>
      <c r="U20">
        <f t="shared" si="14"/>
        <v>61.201415174855065</v>
      </c>
      <c r="V20">
        <f t="shared" si="15"/>
        <v>1.7936148433524002</v>
      </c>
      <c r="W20">
        <f t="shared" si="16"/>
        <v>2.9306754398210657</v>
      </c>
      <c r="X20">
        <f t="shared" si="17"/>
        <v>1.0250148010172926</v>
      </c>
      <c r="Y20">
        <f t="shared" si="18"/>
        <v>-191.45593604146032</v>
      </c>
      <c r="Z20">
        <f t="shared" si="19"/>
        <v>102.98510575550301</v>
      </c>
      <c r="AA20">
        <f t="shared" si="20"/>
        <v>7.2381529240456874</v>
      </c>
      <c r="AB20">
        <f t="shared" si="21"/>
        <v>96.52959363724969</v>
      </c>
      <c r="AC20">
        <v>17</v>
      </c>
      <c r="AD20">
        <v>3</v>
      </c>
      <c r="AE20">
        <f t="shared" si="22"/>
        <v>1</v>
      </c>
      <c r="AF20">
        <f t="shared" si="23"/>
        <v>0</v>
      </c>
      <c r="AG20">
        <f t="shared" si="24"/>
        <v>54372.454577441102</v>
      </c>
      <c r="AH20" t="s">
        <v>284</v>
      </c>
      <c r="AI20">
        <v>10205.799999999999</v>
      </c>
      <c r="AJ20">
        <v>690.68153846153803</v>
      </c>
      <c r="AK20">
        <v>3449.83</v>
      </c>
      <c r="AL20">
        <f t="shared" si="25"/>
        <v>2759.148461538462</v>
      </c>
      <c r="AM20">
        <f t="shared" si="26"/>
        <v>0.79979258732704572</v>
      </c>
      <c r="AN20">
        <v>-1.34767831687018</v>
      </c>
      <c r="AO20" t="s">
        <v>295</v>
      </c>
      <c r="AP20">
        <v>10214.700000000001</v>
      </c>
      <c r="AQ20">
        <v>816.29759999999999</v>
      </c>
      <c r="AR20">
        <v>1230.8499999999999</v>
      </c>
      <c r="AS20">
        <f t="shared" si="27"/>
        <v>0.33680172238696826</v>
      </c>
      <c r="AT20">
        <v>0.5</v>
      </c>
      <c r="AU20">
        <f t="shared" si="28"/>
        <v>925.12350017198185</v>
      </c>
      <c r="AV20">
        <f t="shared" si="29"/>
        <v>21.66785255010355</v>
      </c>
      <c r="AW20">
        <f t="shared" si="30"/>
        <v>155.7915941392921</v>
      </c>
      <c r="AX20">
        <f t="shared" si="31"/>
        <v>0.54345371085022542</v>
      </c>
      <c r="AY20">
        <f t="shared" si="32"/>
        <v>2.4878333392995756E-2</v>
      </c>
      <c r="AZ20">
        <f t="shared" si="33"/>
        <v>1.8028029410569932</v>
      </c>
      <c r="BA20" t="s">
        <v>296</v>
      </c>
      <c r="BB20">
        <v>561.94000000000005</v>
      </c>
      <c r="BC20">
        <f t="shared" si="34"/>
        <v>668.90999999999985</v>
      </c>
      <c r="BD20">
        <f t="shared" si="35"/>
        <v>0.61974316425229103</v>
      </c>
      <c r="BE20">
        <f t="shared" si="36"/>
        <v>0.76837414167437135</v>
      </c>
      <c r="BF20">
        <f t="shared" si="37"/>
        <v>0.76745021140128589</v>
      </c>
      <c r="BG20">
        <f t="shared" si="38"/>
        <v>0.80422638757275433</v>
      </c>
      <c r="BH20">
        <f t="shared" si="39"/>
        <v>0.42663175013614207</v>
      </c>
      <c r="BI20">
        <f t="shared" si="40"/>
        <v>0.57336824986385793</v>
      </c>
      <c r="BJ20">
        <f t="shared" si="41"/>
        <v>1099.93</v>
      </c>
      <c r="BK20">
        <f t="shared" si="42"/>
        <v>925.12350017198185</v>
      </c>
      <c r="BL20">
        <f t="shared" si="43"/>
        <v>0.84107488674004871</v>
      </c>
      <c r="BM20">
        <f t="shared" si="44"/>
        <v>0.19214977348009757</v>
      </c>
      <c r="BN20">
        <v>6</v>
      </c>
      <c r="BO20">
        <v>0.5</v>
      </c>
      <c r="BP20" t="s">
        <v>285</v>
      </c>
      <c r="BQ20">
        <v>1599837027.0999999</v>
      </c>
      <c r="BR20">
        <v>372.07799999999997</v>
      </c>
      <c r="BS20">
        <v>400.01799999999997</v>
      </c>
      <c r="BT20">
        <v>17.6433</v>
      </c>
      <c r="BU20">
        <v>12.525499999999999</v>
      </c>
      <c r="BV20">
        <v>371.13499999999999</v>
      </c>
      <c r="BW20">
        <v>17.736000000000001</v>
      </c>
      <c r="BX20">
        <v>499.99700000000001</v>
      </c>
      <c r="BY20">
        <v>101.56</v>
      </c>
      <c r="BZ20">
        <v>9.9828E-2</v>
      </c>
      <c r="CA20">
        <v>23.639199999999999</v>
      </c>
      <c r="CB20">
        <v>22.993600000000001</v>
      </c>
      <c r="CC20">
        <v>999.9</v>
      </c>
      <c r="CD20">
        <v>0</v>
      </c>
      <c r="CE20">
        <v>0</v>
      </c>
      <c r="CF20">
        <v>10011.9</v>
      </c>
      <c r="CG20">
        <v>0</v>
      </c>
      <c r="CH20">
        <v>1.5289399999999999E-3</v>
      </c>
      <c r="CI20">
        <v>1099.93</v>
      </c>
      <c r="CJ20">
        <v>0.964009</v>
      </c>
      <c r="CK20">
        <v>3.59907E-2</v>
      </c>
      <c r="CL20">
        <v>0</v>
      </c>
      <c r="CM20">
        <v>816.67</v>
      </c>
      <c r="CN20">
        <v>4.9998399999999998</v>
      </c>
      <c r="CO20">
        <v>8949.68</v>
      </c>
      <c r="CP20">
        <v>10231.299999999999</v>
      </c>
      <c r="CQ20">
        <v>39.125</v>
      </c>
      <c r="CR20">
        <v>41.311999999999998</v>
      </c>
      <c r="CS20">
        <v>40.375</v>
      </c>
      <c r="CT20">
        <v>40.561999999999998</v>
      </c>
      <c r="CU20">
        <v>40.375</v>
      </c>
      <c r="CV20">
        <v>1055.52</v>
      </c>
      <c r="CW20">
        <v>39.409999999999997</v>
      </c>
      <c r="CX20">
        <v>0</v>
      </c>
      <c r="CY20">
        <v>119.89999985694899</v>
      </c>
      <c r="CZ20">
        <v>0</v>
      </c>
      <c r="DA20">
        <v>816.29759999999999</v>
      </c>
      <c r="DB20">
        <v>0.98815384766532299</v>
      </c>
      <c r="DC20">
        <v>3.6530769846661899</v>
      </c>
      <c r="DD20">
        <v>8949.9284000000007</v>
      </c>
      <c r="DE20">
        <v>15</v>
      </c>
      <c r="DF20">
        <v>1599836970.5999999</v>
      </c>
      <c r="DG20" t="s">
        <v>297</v>
      </c>
      <c r="DH20">
        <v>1599836970.5999999</v>
      </c>
      <c r="DI20">
        <v>1599836964.0999999</v>
      </c>
      <c r="DJ20">
        <v>31</v>
      </c>
      <c r="DK20">
        <v>-4.5999999999999999E-2</v>
      </c>
      <c r="DL20">
        <v>-2E-3</v>
      </c>
      <c r="DM20">
        <v>0.94299999999999995</v>
      </c>
      <c r="DN20">
        <v>-9.2999999999999999E-2</v>
      </c>
      <c r="DO20">
        <v>400</v>
      </c>
      <c r="DP20">
        <v>13</v>
      </c>
      <c r="DQ20">
        <v>0.08</v>
      </c>
      <c r="DR20">
        <v>0.02</v>
      </c>
      <c r="DS20">
        <v>-27.971292682926801</v>
      </c>
      <c r="DT20">
        <v>0.35115679442507902</v>
      </c>
      <c r="DU20">
        <v>4.6277147024253201E-2</v>
      </c>
      <c r="DV20">
        <v>1</v>
      </c>
      <c r="DW20">
        <v>816.25565714285699</v>
      </c>
      <c r="DX20">
        <v>0.43855185909808803</v>
      </c>
      <c r="DY20">
        <v>0.20819495573101399</v>
      </c>
      <c r="DZ20">
        <v>1</v>
      </c>
      <c r="EA20">
        <v>5.1469846341463397</v>
      </c>
      <c r="EB20">
        <v>-0.16637101045295499</v>
      </c>
      <c r="EC20">
        <v>1.6462407597023599E-2</v>
      </c>
      <c r="ED20">
        <v>0</v>
      </c>
      <c r="EE20">
        <v>2</v>
      </c>
      <c r="EF20">
        <v>3</v>
      </c>
      <c r="EG20" t="s">
        <v>298</v>
      </c>
      <c r="EH20">
        <v>100</v>
      </c>
      <c r="EI20">
        <v>100</v>
      </c>
      <c r="EJ20">
        <v>0.94299999999999995</v>
      </c>
      <c r="EK20">
        <v>-9.2700000000000005E-2</v>
      </c>
      <c r="EL20">
        <v>0.942761904761937</v>
      </c>
      <c r="EM20">
        <v>0</v>
      </c>
      <c r="EN20">
        <v>0</v>
      </c>
      <c r="EO20">
        <v>0</v>
      </c>
      <c r="EP20">
        <v>-9.2679999999999693E-2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0.9</v>
      </c>
      <c r="EY20">
        <v>1.1000000000000001</v>
      </c>
      <c r="EZ20">
        <v>2</v>
      </c>
      <c r="FA20">
        <v>478.52699999999999</v>
      </c>
      <c r="FB20">
        <v>498.47399999999999</v>
      </c>
      <c r="FC20">
        <v>21.853300000000001</v>
      </c>
      <c r="FD20">
        <v>24.130800000000001</v>
      </c>
      <c r="FE20">
        <v>30.0002</v>
      </c>
      <c r="FF20">
        <v>24.085699999999999</v>
      </c>
      <c r="FG20">
        <v>24.053899999999999</v>
      </c>
      <c r="FH20">
        <v>21.044899999999998</v>
      </c>
      <c r="FI20">
        <v>100</v>
      </c>
      <c r="FJ20">
        <v>13.79</v>
      </c>
      <c r="FK20">
        <v>21.847899999999999</v>
      </c>
      <c r="FL20">
        <v>400</v>
      </c>
      <c r="FM20">
        <v>0</v>
      </c>
      <c r="FN20">
        <v>102.77800000000001</v>
      </c>
      <c r="FO20">
        <v>102.461</v>
      </c>
    </row>
    <row r="21" spans="1:171" x14ac:dyDescent="0.35">
      <c r="A21">
        <v>4</v>
      </c>
      <c r="B21">
        <v>1599837147.5999999</v>
      </c>
      <c r="C21">
        <v>627</v>
      </c>
      <c r="D21" t="s">
        <v>299</v>
      </c>
      <c r="E21" t="s">
        <v>300</v>
      </c>
      <c r="F21">
        <v>1599837147.5999999</v>
      </c>
      <c r="G21">
        <f t="shared" si="0"/>
        <v>4.1704020858902065E-3</v>
      </c>
      <c r="H21">
        <f t="shared" si="1"/>
        <v>21.119390980630445</v>
      </c>
      <c r="I21">
        <f t="shared" si="2"/>
        <v>372.68</v>
      </c>
      <c r="J21">
        <f t="shared" si="3"/>
        <v>282.44210122947175</v>
      </c>
      <c r="K21">
        <f t="shared" si="4"/>
        <v>28.713931673123074</v>
      </c>
      <c r="L21">
        <f t="shared" si="5"/>
        <v>37.887793672960001</v>
      </c>
      <c r="M21">
        <f t="shared" si="6"/>
        <v>0.42589193817563492</v>
      </c>
      <c r="N21">
        <f t="shared" si="7"/>
        <v>2.9536264201883782</v>
      </c>
      <c r="O21">
        <f t="shared" si="8"/>
        <v>0.39448146637975984</v>
      </c>
      <c r="P21">
        <f t="shared" si="9"/>
        <v>0.24917969695360723</v>
      </c>
      <c r="Q21">
        <f t="shared" si="10"/>
        <v>145.87762305346189</v>
      </c>
      <c r="R21">
        <f t="shared" si="11"/>
        <v>23.530004591750401</v>
      </c>
      <c r="S21">
        <f t="shared" si="12"/>
        <v>23.0198</v>
      </c>
      <c r="T21">
        <f t="shared" si="13"/>
        <v>2.8231026881577375</v>
      </c>
      <c r="U21">
        <f t="shared" si="14"/>
        <v>60.071929479414223</v>
      </c>
      <c r="V21">
        <f t="shared" si="15"/>
        <v>1.7726278223135998</v>
      </c>
      <c r="W21">
        <f t="shared" si="16"/>
        <v>2.9508421615141458</v>
      </c>
      <c r="X21">
        <f t="shared" si="17"/>
        <v>1.0504748658441376</v>
      </c>
      <c r="Y21">
        <f t="shared" si="18"/>
        <v>-183.9147319877581</v>
      </c>
      <c r="Z21">
        <f t="shared" si="19"/>
        <v>116.76769101755809</v>
      </c>
      <c r="AA21">
        <f t="shared" si="20"/>
        <v>8.2272375228983901</v>
      </c>
      <c r="AB21">
        <f t="shared" si="21"/>
        <v>86.957819606160257</v>
      </c>
      <c r="AC21">
        <v>17</v>
      </c>
      <c r="AD21">
        <v>3</v>
      </c>
      <c r="AE21">
        <f t="shared" si="22"/>
        <v>1</v>
      </c>
      <c r="AF21">
        <f t="shared" si="23"/>
        <v>0</v>
      </c>
      <c r="AG21">
        <f t="shared" si="24"/>
        <v>54196.855842258854</v>
      </c>
      <c r="AH21" t="s">
        <v>284</v>
      </c>
      <c r="AI21">
        <v>10205.799999999999</v>
      </c>
      <c r="AJ21">
        <v>690.68153846153803</v>
      </c>
      <c r="AK21">
        <v>3449.83</v>
      </c>
      <c r="AL21">
        <f t="shared" si="25"/>
        <v>2759.148461538462</v>
      </c>
      <c r="AM21">
        <f t="shared" si="26"/>
        <v>0.79979258732704572</v>
      </c>
      <c r="AN21">
        <v>-1.34767831687018</v>
      </c>
      <c r="AO21" t="s">
        <v>301</v>
      </c>
      <c r="AP21">
        <v>10217.799999999999</v>
      </c>
      <c r="AQ21">
        <v>838.10807999999997</v>
      </c>
      <c r="AR21">
        <v>1407.91</v>
      </c>
      <c r="AS21">
        <f t="shared" si="27"/>
        <v>0.40471473318607021</v>
      </c>
      <c r="AT21">
        <v>0.5</v>
      </c>
      <c r="AU21">
        <f t="shared" si="28"/>
        <v>757.30661758325562</v>
      </c>
      <c r="AV21">
        <f t="shared" si="29"/>
        <v>21.119390980630445</v>
      </c>
      <c r="AW21">
        <f t="shared" si="30"/>
        <v>153.2465728376263</v>
      </c>
      <c r="AX21">
        <f t="shared" si="31"/>
        <v>0.58537832673963541</v>
      </c>
      <c r="AY21">
        <f t="shared" si="32"/>
        <v>2.9667071138501803E-2</v>
      </c>
      <c r="AZ21">
        <f t="shared" si="33"/>
        <v>1.4503199778394924</v>
      </c>
      <c r="BA21" t="s">
        <v>302</v>
      </c>
      <c r="BB21">
        <v>583.75</v>
      </c>
      <c r="BC21">
        <f t="shared" si="34"/>
        <v>824.16000000000008</v>
      </c>
      <c r="BD21">
        <f t="shared" si="35"/>
        <v>0.69137293729372939</v>
      </c>
      <c r="BE21">
        <f t="shared" si="36"/>
        <v>0.71244347680455533</v>
      </c>
      <c r="BF21">
        <f t="shared" si="37"/>
        <v>0.79444967755151463</v>
      </c>
      <c r="BG21">
        <f t="shared" si="38"/>
        <v>0.74005441478181799</v>
      </c>
      <c r="BH21">
        <f t="shared" si="39"/>
        <v>0.48154762109585503</v>
      </c>
      <c r="BI21">
        <f t="shared" si="40"/>
        <v>0.51845237890414497</v>
      </c>
      <c r="BJ21">
        <f t="shared" si="41"/>
        <v>900.14800000000002</v>
      </c>
      <c r="BK21">
        <f t="shared" si="42"/>
        <v>757.30661758325562</v>
      </c>
      <c r="BL21">
        <f t="shared" si="43"/>
        <v>0.84131344799216978</v>
      </c>
      <c r="BM21">
        <f t="shared" si="44"/>
        <v>0.19262689598433969</v>
      </c>
      <c r="BN21">
        <v>6</v>
      </c>
      <c r="BO21">
        <v>0.5</v>
      </c>
      <c r="BP21" t="s">
        <v>285</v>
      </c>
      <c r="BQ21">
        <v>1599837147.5999999</v>
      </c>
      <c r="BR21">
        <v>372.68</v>
      </c>
      <c r="BS21">
        <v>399.88600000000002</v>
      </c>
      <c r="BT21">
        <v>17.436299999999999</v>
      </c>
      <c r="BU21">
        <v>12.519500000000001</v>
      </c>
      <c r="BV21">
        <v>371.66899999999998</v>
      </c>
      <c r="BW21">
        <v>17.524899999999999</v>
      </c>
      <c r="BX21">
        <v>500.04300000000001</v>
      </c>
      <c r="BY21">
        <v>101.563</v>
      </c>
      <c r="BZ21">
        <v>0.10007199999999999</v>
      </c>
      <c r="CA21">
        <v>23.7531</v>
      </c>
      <c r="CB21">
        <v>23.0198</v>
      </c>
      <c r="CC21">
        <v>999.9</v>
      </c>
      <c r="CD21">
        <v>0</v>
      </c>
      <c r="CE21">
        <v>0</v>
      </c>
      <c r="CF21">
        <v>9981.8799999999992</v>
      </c>
      <c r="CG21">
        <v>0</v>
      </c>
      <c r="CH21">
        <v>1.6245000000000001E-3</v>
      </c>
      <c r="CI21">
        <v>900.14800000000002</v>
      </c>
      <c r="CJ21">
        <v>0.95597799999999999</v>
      </c>
      <c r="CK21">
        <v>4.4021600000000001E-2</v>
      </c>
      <c r="CL21">
        <v>0</v>
      </c>
      <c r="CM21">
        <v>839.36900000000003</v>
      </c>
      <c r="CN21">
        <v>4.9998399999999998</v>
      </c>
      <c r="CO21">
        <v>7508.3</v>
      </c>
      <c r="CP21">
        <v>8347.89</v>
      </c>
      <c r="CQ21">
        <v>38.75</v>
      </c>
      <c r="CR21">
        <v>41.186999999999998</v>
      </c>
      <c r="CS21">
        <v>40.125</v>
      </c>
      <c r="CT21">
        <v>40.436999999999998</v>
      </c>
      <c r="CU21">
        <v>40.125</v>
      </c>
      <c r="CV21">
        <v>855.74</v>
      </c>
      <c r="CW21">
        <v>39.409999999999997</v>
      </c>
      <c r="CX21">
        <v>0</v>
      </c>
      <c r="CY21">
        <v>119.89999985694899</v>
      </c>
      <c r="CZ21">
        <v>0</v>
      </c>
      <c r="DA21">
        <v>838.10807999999997</v>
      </c>
      <c r="DB21">
        <v>9.4930769292387804</v>
      </c>
      <c r="DC21">
        <v>88.591538659517695</v>
      </c>
      <c r="DD21">
        <v>7496.7295999999997</v>
      </c>
      <c r="DE21">
        <v>15</v>
      </c>
      <c r="DF21">
        <v>1599837091.5999999</v>
      </c>
      <c r="DG21" t="s">
        <v>303</v>
      </c>
      <c r="DH21">
        <v>1599837085.5999999</v>
      </c>
      <c r="DI21">
        <v>1599837091.5999999</v>
      </c>
      <c r="DJ21">
        <v>32</v>
      </c>
      <c r="DK21">
        <v>6.9000000000000006E-2</v>
      </c>
      <c r="DL21">
        <v>4.0000000000000001E-3</v>
      </c>
      <c r="DM21">
        <v>1.0109999999999999</v>
      </c>
      <c r="DN21">
        <v>-8.8999999999999996E-2</v>
      </c>
      <c r="DO21">
        <v>400</v>
      </c>
      <c r="DP21">
        <v>13</v>
      </c>
      <c r="DQ21">
        <v>0.11</v>
      </c>
      <c r="DR21">
        <v>0.01</v>
      </c>
      <c r="DS21">
        <v>-27.269497560975601</v>
      </c>
      <c r="DT21">
        <v>-7.4331010452975105E-2</v>
      </c>
      <c r="DU21">
        <v>2.4013090818062899E-2</v>
      </c>
      <c r="DV21">
        <v>1</v>
      </c>
      <c r="DW21">
        <v>837.48140000000001</v>
      </c>
      <c r="DX21">
        <v>10.177385518590199</v>
      </c>
      <c r="DY21">
        <v>1.04750127718981</v>
      </c>
      <c r="DZ21">
        <v>0</v>
      </c>
      <c r="EA21">
        <v>4.92503414634146</v>
      </c>
      <c r="EB21">
        <v>-4.9225923344956797E-2</v>
      </c>
      <c r="EC21">
        <v>5.3904468232415402E-3</v>
      </c>
      <c r="ED21">
        <v>1</v>
      </c>
      <c r="EE21">
        <v>2</v>
      </c>
      <c r="EF21">
        <v>3</v>
      </c>
      <c r="EG21" t="s">
        <v>298</v>
      </c>
      <c r="EH21">
        <v>100</v>
      </c>
      <c r="EI21">
        <v>100</v>
      </c>
      <c r="EJ21">
        <v>1.0109999999999999</v>
      </c>
      <c r="EK21">
        <v>-8.8599999999999998E-2</v>
      </c>
      <c r="EL21">
        <v>1.0114500000000199</v>
      </c>
      <c r="EM21">
        <v>0</v>
      </c>
      <c r="EN21">
        <v>0</v>
      </c>
      <c r="EO21">
        <v>0</v>
      </c>
      <c r="EP21">
        <v>-8.8545000000001706E-2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</v>
      </c>
      <c r="EY21">
        <v>0.9</v>
      </c>
      <c r="EZ21">
        <v>2</v>
      </c>
      <c r="FA21">
        <v>478.25299999999999</v>
      </c>
      <c r="FB21">
        <v>498.83100000000002</v>
      </c>
      <c r="FC21">
        <v>22.093399999999999</v>
      </c>
      <c r="FD21">
        <v>24.1431</v>
      </c>
      <c r="FE21">
        <v>30.0001</v>
      </c>
      <c r="FF21">
        <v>24.111999999999998</v>
      </c>
      <c r="FG21">
        <v>24.082699999999999</v>
      </c>
      <c r="FH21">
        <v>21.083200000000001</v>
      </c>
      <c r="FI21">
        <v>100</v>
      </c>
      <c r="FJ21">
        <v>6.7483300000000002</v>
      </c>
      <c r="FK21">
        <v>22.084399999999999</v>
      </c>
      <c r="FL21">
        <v>400</v>
      </c>
      <c r="FM21">
        <v>0</v>
      </c>
      <c r="FN21">
        <v>102.78100000000001</v>
      </c>
      <c r="FO21">
        <v>102.462</v>
      </c>
    </row>
    <row r="22" spans="1:171" x14ac:dyDescent="0.35">
      <c r="A22">
        <v>5</v>
      </c>
      <c r="B22">
        <v>1599837268.0999999</v>
      </c>
      <c r="C22">
        <v>747.5</v>
      </c>
      <c r="D22" t="s">
        <v>304</v>
      </c>
      <c r="E22" t="s">
        <v>305</v>
      </c>
      <c r="F22">
        <v>1599837268.0999999</v>
      </c>
      <c r="G22">
        <f t="shared" si="0"/>
        <v>4.0763299942683977E-3</v>
      </c>
      <c r="H22">
        <f t="shared" si="1"/>
        <v>20.420605858534746</v>
      </c>
      <c r="I22">
        <f t="shared" si="2"/>
        <v>373.61799999999999</v>
      </c>
      <c r="J22">
        <f t="shared" si="3"/>
        <v>283.57232403422989</v>
      </c>
      <c r="K22">
        <f t="shared" si="4"/>
        <v>28.829657429815029</v>
      </c>
      <c r="L22">
        <f t="shared" si="5"/>
        <v>37.984239069509599</v>
      </c>
      <c r="M22">
        <f t="shared" si="6"/>
        <v>0.41217394978717664</v>
      </c>
      <c r="N22">
        <f t="shared" si="7"/>
        <v>2.9551111786280702</v>
      </c>
      <c r="O22">
        <f t="shared" si="8"/>
        <v>0.382692951366638</v>
      </c>
      <c r="P22">
        <f t="shared" si="9"/>
        <v>0.24165589230190732</v>
      </c>
      <c r="Q22">
        <f t="shared" si="10"/>
        <v>113.93308133508596</v>
      </c>
      <c r="R22">
        <f t="shared" si="11"/>
        <v>23.427072225106365</v>
      </c>
      <c r="S22">
        <f t="shared" si="12"/>
        <v>22.997800000000002</v>
      </c>
      <c r="T22">
        <f t="shared" si="13"/>
        <v>2.819346279626918</v>
      </c>
      <c r="U22">
        <f t="shared" si="14"/>
        <v>59.457245894854168</v>
      </c>
      <c r="V22">
        <f t="shared" si="15"/>
        <v>1.7608242253108402</v>
      </c>
      <c r="W22">
        <f t="shared" si="16"/>
        <v>2.9614964480943669</v>
      </c>
      <c r="X22">
        <f t="shared" si="17"/>
        <v>1.0585220543160778</v>
      </c>
      <c r="Y22">
        <f t="shared" si="18"/>
        <v>-179.76615274723633</v>
      </c>
      <c r="Z22">
        <f t="shared" si="19"/>
        <v>129.87436558846215</v>
      </c>
      <c r="AA22">
        <f t="shared" si="20"/>
        <v>9.1478698660701472</v>
      </c>
      <c r="AB22">
        <f t="shared" si="21"/>
        <v>73.189164042381933</v>
      </c>
      <c r="AC22">
        <v>18</v>
      </c>
      <c r="AD22">
        <v>4</v>
      </c>
      <c r="AE22">
        <f t="shared" si="22"/>
        <v>1</v>
      </c>
      <c r="AF22">
        <f t="shared" si="23"/>
        <v>0</v>
      </c>
      <c r="AG22">
        <f t="shared" si="24"/>
        <v>54229.81160758678</v>
      </c>
      <c r="AH22" t="s">
        <v>284</v>
      </c>
      <c r="AI22">
        <v>10205.799999999999</v>
      </c>
      <c r="AJ22">
        <v>690.68153846153803</v>
      </c>
      <c r="AK22">
        <v>3449.83</v>
      </c>
      <c r="AL22">
        <f t="shared" si="25"/>
        <v>2759.148461538462</v>
      </c>
      <c r="AM22">
        <f t="shared" si="26"/>
        <v>0.79979258732704572</v>
      </c>
      <c r="AN22">
        <v>-1.34767831687018</v>
      </c>
      <c r="AO22" t="s">
        <v>306</v>
      </c>
      <c r="AP22">
        <v>10222.700000000001</v>
      </c>
      <c r="AQ22">
        <v>881.23296000000005</v>
      </c>
      <c r="AR22">
        <v>1736.16</v>
      </c>
      <c r="AS22">
        <f t="shared" si="27"/>
        <v>0.49242410837710815</v>
      </c>
      <c r="AT22">
        <v>0.5</v>
      </c>
      <c r="AU22">
        <f t="shared" si="28"/>
        <v>589.11414197043098</v>
      </c>
      <c r="AV22">
        <f t="shared" si="29"/>
        <v>20.420605858534746</v>
      </c>
      <c r="AW22">
        <f t="shared" si="30"/>
        <v>145.04700304606729</v>
      </c>
      <c r="AX22">
        <f t="shared" si="31"/>
        <v>0.64583909317113641</v>
      </c>
      <c r="AY22">
        <f t="shared" si="32"/>
        <v>3.6950876960101096E-2</v>
      </c>
      <c r="AZ22">
        <f t="shared" si="33"/>
        <v>0.98704612478112608</v>
      </c>
      <c r="BA22" t="s">
        <v>307</v>
      </c>
      <c r="BB22">
        <v>614.88</v>
      </c>
      <c r="BC22">
        <f t="shared" si="34"/>
        <v>1121.2800000000002</v>
      </c>
      <c r="BD22">
        <f t="shared" si="35"/>
        <v>0.76245633561643822</v>
      </c>
      <c r="BE22">
        <f t="shared" si="36"/>
        <v>0.60447979682181341</v>
      </c>
      <c r="BF22">
        <f t="shared" si="37"/>
        <v>0.81773759235741872</v>
      </c>
      <c r="BG22">
        <f t="shared" si="38"/>
        <v>0.62108655039333471</v>
      </c>
      <c r="BH22">
        <f t="shared" si="39"/>
        <v>0.53200365048061238</v>
      </c>
      <c r="BI22">
        <f t="shared" si="40"/>
        <v>0.46799634951938762</v>
      </c>
      <c r="BJ22">
        <f t="shared" si="41"/>
        <v>699.91099999999994</v>
      </c>
      <c r="BK22">
        <f t="shared" si="42"/>
        <v>589.11414197043098</v>
      </c>
      <c r="BL22">
        <f t="shared" si="43"/>
        <v>0.84169864735720823</v>
      </c>
      <c r="BM22">
        <f t="shared" si="44"/>
        <v>0.19339729471441636</v>
      </c>
      <c r="BN22">
        <v>6</v>
      </c>
      <c r="BO22">
        <v>0.5</v>
      </c>
      <c r="BP22" t="s">
        <v>285</v>
      </c>
      <c r="BQ22">
        <v>1599837268.0999999</v>
      </c>
      <c r="BR22">
        <v>373.61799999999999</v>
      </c>
      <c r="BS22">
        <v>399.95100000000002</v>
      </c>
      <c r="BT22">
        <v>17.319700000000001</v>
      </c>
      <c r="BU22">
        <v>12.512700000000001</v>
      </c>
      <c r="BV22">
        <v>372.62400000000002</v>
      </c>
      <c r="BW22">
        <v>17.407800000000002</v>
      </c>
      <c r="BX22">
        <v>499.98700000000002</v>
      </c>
      <c r="BY22">
        <v>101.566</v>
      </c>
      <c r="BZ22">
        <v>9.9977200000000002E-2</v>
      </c>
      <c r="CA22">
        <v>23.812999999999999</v>
      </c>
      <c r="CB22">
        <v>22.997800000000002</v>
      </c>
      <c r="CC22">
        <v>999.9</v>
      </c>
      <c r="CD22">
        <v>0</v>
      </c>
      <c r="CE22">
        <v>0</v>
      </c>
      <c r="CF22">
        <v>9990</v>
      </c>
      <c r="CG22">
        <v>0</v>
      </c>
      <c r="CH22">
        <v>1.5289399999999999E-3</v>
      </c>
      <c r="CI22">
        <v>699.91099999999994</v>
      </c>
      <c r="CJ22">
        <v>0.94297600000000004</v>
      </c>
      <c r="CK22">
        <v>5.7023799999999999E-2</v>
      </c>
      <c r="CL22">
        <v>0</v>
      </c>
      <c r="CM22">
        <v>882.99300000000005</v>
      </c>
      <c r="CN22">
        <v>4.9998399999999998</v>
      </c>
      <c r="CO22">
        <v>6117.89</v>
      </c>
      <c r="CP22">
        <v>6459.72</v>
      </c>
      <c r="CQ22">
        <v>38.25</v>
      </c>
      <c r="CR22">
        <v>41.061999999999998</v>
      </c>
      <c r="CS22">
        <v>39.811999999999998</v>
      </c>
      <c r="CT22">
        <v>40.25</v>
      </c>
      <c r="CU22">
        <v>39.75</v>
      </c>
      <c r="CV22">
        <v>655.28</v>
      </c>
      <c r="CW22">
        <v>39.630000000000003</v>
      </c>
      <c r="CX22">
        <v>0</v>
      </c>
      <c r="CY22">
        <v>119.89999985694899</v>
      </c>
      <c r="CZ22">
        <v>0</v>
      </c>
      <c r="DA22">
        <v>881.23296000000005</v>
      </c>
      <c r="DB22">
        <v>14.863769240065301</v>
      </c>
      <c r="DC22">
        <v>101.011538686053</v>
      </c>
      <c r="DD22">
        <v>6106.8455999999996</v>
      </c>
      <c r="DE22">
        <v>15</v>
      </c>
      <c r="DF22">
        <v>1599837211.5999999</v>
      </c>
      <c r="DG22" t="s">
        <v>308</v>
      </c>
      <c r="DH22">
        <v>1599837198.5999999</v>
      </c>
      <c r="DI22">
        <v>1599837211.5999999</v>
      </c>
      <c r="DJ22">
        <v>33</v>
      </c>
      <c r="DK22">
        <v>-1.7000000000000001E-2</v>
      </c>
      <c r="DL22">
        <v>0</v>
      </c>
      <c r="DM22">
        <v>0.99399999999999999</v>
      </c>
      <c r="DN22">
        <v>-8.7999999999999995E-2</v>
      </c>
      <c r="DO22">
        <v>400</v>
      </c>
      <c r="DP22">
        <v>13</v>
      </c>
      <c r="DQ22">
        <v>0.09</v>
      </c>
      <c r="DR22">
        <v>0.02</v>
      </c>
      <c r="DS22">
        <v>-26.335717073170699</v>
      </c>
      <c r="DT22">
        <v>-0.15391149825786099</v>
      </c>
      <c r="DU22">
        <v>3.10174530133225E-2</v>
      </c>
      <c r="DV22">
        <v>1</v>
      </c>
      <c r="DW22">
        <v>880.24937142857198</v>
      </c>
      <c r="DX22">
        <v>16.058324853230499</v>
      </c>
      <c r="DY22">
        <v>1.6362294475097201</v>
      </c>
      <c r="DZ22">
        <v>0</v>
      </c>
      <c r="EA22">
        <v>4.8104004878048796</v>
      </c>
      <c r="EB22">
        <v>-3.8899651567934198E-3</v>
      </c>
      <c r="EC22">
        <v>1.16838840689361E-3</v>
      </c>
      <c r="ED22">
        <v>1</v>
      </c>
      <c r="EE22">
        <v>2</v>
      </c>
      <c r="EF22">
        <v>3</v>
      </c>
      <c r="EG22" t="s">
        <v>298</v>
      </c>
      <c r="EH22">
        <v>100</v>
      </c>
      <c r="EI22">
        <v>100</v>
      </c>
      <c r="EJ22">
        <v>0.99399999999999999</v>
      </c>
      <c r="EK22">
        <v>-8.8099999999999998E-2</v>
      </c>
      <c r="EL22">
        <v>0.99400000000002797</v>
      </c>
      <c r="EM22">
        <v>0</v>
      </c>
      <c r="EN22">
        <v>0</v>
      </c>
      <c r="EO22">
        <v>0</v>
      </c>
      <c r="EP22">
        <v>-8.8104761904762796E-2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1.2</v>
      </c>
      <c r="EY22">
        <v>0.9</v>
      </c>
      <c r="EZ22">
        <v>2</v>
      </c>
      <c r="FA22">
        <v>478.005</v>
      </c>
      <c r="FB22">
        <v>499.14499999999998</v>
      </c>
      <c r="FC22">
        <v>22.468699999999998</v>
      </c>
      <c r="FD22">
        <v>24.153099999999998</v>
      </c>
      <c r="FE22">
        <v>29.9999</v>
      </c>
      <c r="FF22">
        <v>24.1281</v>
      </c>
      <c r="FG22">
        <v>24.100200000000001</v>
      </c>
      <c r="FH22">
        <v>21.106999999999999</v>
      </c>
      <c r="FI22">
        <v>100</v>
      </c>
      <c r="FJ22">
        <v>0</v>
      </c>
      <c r="FK22">
        <v>22.476500000000001</v>
      </c>
      <c r="FL22">
        <v>400</v>
      </c>
      <c r="FM22">
        <v>0</v>
      </c>
      <c r="FN22">
        <v>102.78100000000001</v>
      </c>
      <c r="FO22">
        <v>102.464</v>
      </c>
    </row>
    <row r="23" spans="1:171" x14ac:dyDescent="0.35">
      <c r="A23">
        <v>6</v>
      </c>
      <c r="B23">
        <v>1599837388.5999999</v>
      </c>
      <c r="C23">
        <v>868</v>
      </c>
      <c r="D23" t="s">
        <v>309</v>
      </c>
      <c r="E23" t="s">
        <v>310</v>
      </c>
      <c r="F23">
        <v>1599837388.5999999</v>
      </c>
      <c r="G23">
        <f t="shared" si="0"/>
        <v>4.1195069415293512E-3</v>
      </c>
      <c r="H23">
        <f t="shared" si="1"/>
        <v>19.118067361419083</v>
      </c>
      <c r="I23">
        <f t="shared" si="2"/>
        <v>374.85700000000003</v>
      </c>
      <c r="J23">
        <f t="shared" si="3"/>
        <v>291.01246045958442</v>
      </c>
      <c r="K23">
        <f t="shared" si="4"/>
        <v>29.586050426225903</v>
      </c>
      <c r="L23">
        <f t="shared" si="5"/>
        <v>38.110182935496702</v>
      </c>
      <c r="M23">
        <f t="shared" si="6"/>
        <v>0.41710427488304269</v>
      </c>
      <c r="N23">
        <f t="shared" si="7"/>
        <v>2.9569802563748553</v>
      </c>
      <c r="O23">
        <f t="shared" si="8"/>
        <v>0.38695901542635724</v>
      </c>
      <c r="P23">
        <f t="shared" si="9"/>
        <v>0.24437601310697527</v>
      </c>
      <c r="Q23">
        <f t="shared" si="10"/>
        <v>90.012868192796006</v>
      </c>
      <c r="R23">
        <f t="shared" si="11"/>
        <v>23.338123933722127</v>
      </c>
      <c r="S23">
        <f t="shared" si="12"/>
        <v>22.998999999999999</v>
      </c>
      <c r="T23">
        <f t="shared" si="13"/>
        <v>2.819551061832144</v>
      </c>
      <c r="U23">
        <f t="shared" si="14"/>
        <v>59.262248235750093</v>
      </c>
      <c r="V23">
        <f t="shared" si="15"/>
        <v>1.7616162825152502</v>
      </c>
      <c r="W23">
        <f t="shared" si="16"/>
        <v>2.9725775429703507</v>
      </c>
      <c r="X23">
        <f t="shared" si="17"/>
        <v>1.0579347793168938</v>
      </c>
      <c r="Y23">
        <f t="shared" si="18"/>
        <v>-181.6702561214444</v>
      </c>
      <c r="Z23">
        <f t="shared" si="19"/>
        <v>139.66498802551106</v>
      </c>
      <c r="AA23">
        <f t="shared" si="20"/>
        <v>9.83441946105191</v>
      </c>
      <c r="AB23">
        <f t="shared" si="21"/>
        <v>57.842019557914583</v>
      </c>
      <c r="AC23">
        <v>18</v>
      </c>
      <c r="AD23">
        <v>4</v>
      </c>
      <c r="AE23">
        <f t="shared" si="22"/>
        <v>1</v>
      </c>
      <c r="AF23">
        <f t="shared" si="23"/>
        <v>0</v>
      </c>
      <c r="AG23">
        <f t="shared" si="24"/>
        <v>54273.65093205234</v>
      </c>
      <c r="AH23" t="s">
        <v>284</v>
      </c>
      <c r="AI23">
        <v>10205.799999999999</v>
      </c>
      <c r="AJ23">
        <v>690.68153846153803</v>
      </c>
      <c r="AK23">
        <v>3449.83</v>
      </c>
      <c r="AL23">
        <f t="shared" si="25"/>
        <v>2759.148461538462</v>
      </c>
      <c r="AM23">
        <f t="shared" si="26"/>
        <v>0.79979258732704572</v>
      </c>
      <c r="AN23">
        <v>-1.34767831687018</v>
      </c>
      <c r="AO23" t="s">
        <v>311</v>
      </c>
      <c r="AP23">
        <v>10227.6</v>
      </c>
      <c r="AQ23">
        <v>910.23227999999995</v>
      </c>
      <c r="AR23">
        <v>2105.3200000000002</v>
      </c>
      <c r="AS23">
        <f t="shared" si="27"/>
        <v>0.56765134041380882</v>
      </c>
      <c r="AT23">
        <v>0.5</v>
      </c>
      <c r="AU23">
        <f t="shared" si="28"/>
        <v>463.17241119687588</v>
      </c>
      <c r="AV23">
        <f t="shared" si="29"/>
        <v>19.118067361419083</v>
      </c>
      <c r="AW23">
        <f t="shared" si="30"/>
        <v>131.46022002930121</v>
      </c>
      <c r="AX23">
        <f t="shared" si="31"/>
        <v>0.69074534987555347</v>
      </c>
      <c r="AY23">
        <f t="shared" si="32"/>
        <v>4.4186020547735301E-2</v>
      </c>
      <c r="AZ23">
        <f t="shared" si="33"/>
        <v>0.63862500712480752</v>
      </c>
      <c r="BA23" t="s">
        <v>312</v>
      </c>
      <c r="BB23">
        <v>651.08000000000004</v>
      </c>
      <c r="BC23">
        <f t="shared" si="34"/>
        <v>1454.2400000000002</v>
      </c>
      <c r="BD23">
        <f t="shared" si="35"/>
        <v>0.82179538453075152</v>
      </c>
      <c r="BE23">
        <f t="shared" si="36"/>
        <v>0.48039660562751219</v>
      </c>
      <c r="BF23">
        <f t="shared" si="37"/>
        <v>0.8448008112972597</v>
      </c>
      <c r="BG23">
        <f t="shared" si="38"/>
        <v>0.48729164767390593</v>
      </c>
      <c r="BH23">
        <f t="shared" si="39"/>
        <v>0.58782197766078104</v>
      </c>
      <c r="BI23">
        <f t="shared" si="40"/>
        <v>0.41217802233921896</v>
      </c>
      <c r="BJ23">
        <f t="shared" si="41"/>
        <v>549.97500000000002</v>
      </c>
      <c r="BK23">
        <f t="shared" si="42"/>
        <v>463.17241119687588</v>
      </c>
      <c r="BL23">
        <f t="shared" si="43"/>
        <v>0.84216993717328215</v>
      </c>
      <c r="BM23">
        <f t="shared" si="44"/>
        <v>0.19433987434656416</v>
      </c>
      <c r="BN23">
        <v>6</v>
      </c>
      <c r="BO23">
        <v>0.5</v>
      </c>
      <c r="BP23" t="s">
        <v>285</v>
      </c>
      <c r="BQ23">
        <v>1599837388.5999999</v>
      </c>
      <c r="BR23">
        <v>374.85700000000003</v>
      </c>
      <c r="BS23">
        <v>399.65199999999999</v>
      </c>
      <c r="BT23">
        <v>17.327500000000001</v>
      </c>
      <c r="BU23">
        <v>12.4697</v>
      </c>
      <c r="BV23">
        <v>373.779</v>
      </c>
      <c r="BW23">
        <v>17.4087</v>
      </c>
      <c r="BX23">
        <v>499.995</v>
      </c>
      <c r="BY23">
        <v>101.566</v>
      </c>
      <c r="BZ23">
        <v>9.9923100000000001E-2</v>
      </c>
      <c r="CA23">
        <v>23.8751</v>
      </c>
      <c r="CB23">
        <v>22.998999999999999</v>
      </c>
      <c r="CC23">
        <v>999.9</v>
      </c>
      <c r="CD23">
        <v>0</v>
      </c>
      <c r="CE23">
        <v>0</v>
      </c>
      <c r="CF23">
        <v>10000.6</v>
      </c>
      <c r="CG23">
        <v>0</v>
      </c>
      <c r="CH23">
        <v>1.5289399999999999E-3</v>
      </c>
      <c r="CI23">
        <v>549.97500000000002</v>
      </c>
      <c r="CJ23">
        <v>0.92700000000000005</v>
      </c>
      <c r="CK23">
        <v>7.2999800000000004E-2</v>
      </c>
      <c r="CL23">
        <v>0</v>
      </c>
      <c r="CM23">
        <v>911.90200000000004</v>
      </c>
      <c r="CN23">
        <v>4.9998399999999998</v>
      </c>
      <c r="CO23">
        <v>4943.05</v>
      </c>
      <c r="CP23">
        <v>5045.8999999999996</v>
      </c>
      <c r="CQ23">
        <v>37.686999999999998</v>
      </c>
      <c r="CR23">
        <v>40.75</v>
      </c>
      <c r="CS23">
        <v>39.436999999999998</v>
      </c>
      <c r="CT23">
        <v>40</v>
      </c>
      <c r="CU23">
        <v>39.375</v>
      </c>
      <c r="CV23">
        <v>505.19</v>
      </c>
      <c r="CW23">
        <v>39.78</v>
      </c>
      <c r="CX23">
        <v>0</v>
      </c>
      <c r="CY23">
        <v>119.89999985694899</v>
      </c>
      <c r="CZ23">
        <v>0</v>
      </c>
      <c r="DA23">
        <v>910.23227999999995</v>
      </c>
      <c r="DB23">
        <v>16.5510769528086</v>
      </c>
      <c r="DC23">
        <v>78.586923170794904</v>
      </c>
      <c r="DD23">
        <v>4934.3136000000004</v>
      </c>
      <c r="DE23">
        <v>15</v>
      </c>
      <c r="DF23">
        <v>1599837344.0999999</v>
      </c>
      <c r="DG23" t="s">
        <v>313</v>
      </c>
      <c r="DH23">
        <v>1599837330.5999999</v>
      </c>
      <c r="DI23">
        <v>1599837344.0999999</v>
      </c>
      <c r="DJ23">
        <v>34</v>
      </c>
      <c r="DK23">
        <v>8.4000000000000005E-2</v>
      </c>
      <c r="DL23">
        <v>7.0000000000000001E-3</v>
      </c>
      <c r="DM23">
        <v>1.0780000000000001</v>
      </c>
      <c r="DN23">
        <v>-8.1000000000000003E-2</v>
      </c>
      <c r="DO23">
        <v>400</v>
      </c>
      <c r="DP23">
        <v>13</v>
      </c>
      <c r="DQ23">
        <v>0.04</v>
      </c>
      <c r="DR23">
        <v>0.02</v>
      </c>
      <c r="DS23">
        <v>-24.559478048780498</v>
      </c>
      <c r="DT23">
        <v>2.5287721254356299</v>
      </c>
      <c r="DU23">
        <v>0.36177868623072201</v>
      </c>
      <c r="DV23">
        <v>0</v>
      </c>
      <c r="DW23">
        <v>909.27022857142902</v>
      </c>
      <c r="DX23">
        <v>16.453362035223702</v>
      </c>
      <c r="DY23">
        <v>1.67013431599659</v>
      </c>
      <c r="DZ23">
        <v>0</v>
      </c>
      <c r="EA23">
        <v>4.8674690243902399</v>
      </c>
      <c r="EB23">
        <v>0.25621003484321297</v>
      </c>
      <c r="EC23">
        <v>3.4140900712887098E-2</v>
      </c>
      <c r="ED23">
        <v>0</v>
      </c>
      <c r="EE23">
        <v>0</v>
      </c>
      <c r="EF23">
        <v>3</v>
      </c>
      <c r="EG23" t="s">
        <v>286</v>
      </c>
      <c r="EH23">
        <v>100</v>
      </c>
      <c r="EI23">
        <v>100</v>
      </c>
      <c r="EJ23">
        <v>1.0780000000000001</v>
      </c>
      <c r="EK23">
        <v>-8.1199999999999994E-2</v>
      </c>
      <c r="EL23">
        <v>1.07800000000003</v>
      </c>
      <c r="EM23">
        <v>0</v>
      </c>
      <c r="EN23">
        <v>0</v>
      </c>
      <c r="EO23">
        <v>0</v>
      </c>
      <c r="EP23">
        <v>-8.1176190476188695E-2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</v>
      </c>
      <c r="EY23">
        <v>0.7</v>
      </c>
      <c r="EZ23">
        <v>2</v>
      </c>
      <c r="FA23">
        <v>478.01499999999999</v>
      </c>
      <c r="FB23">
        <v>498.44900000000001</v>
      </c>
      <c r="FC23">
        <v>22.661000000000001</v>
      </c>
      <c r="FD23">
        <v>24.146999999999998</v>
      </c>
      <c r="FE23">
        <v>30</v>
      </c>
      <c r="FF23">
        <v>24.1342</v>
      </c>
      <c r="FG23">
        <v>24.106300000000001</v>
      </c>
      <c r="FH23">
        <v>21.063199999999998</v>
      </c>
      <c r="FI23">
        <v>100</v>
      </c>
      <c r="FJ23">
        <v>8.3412000000000006</v>
      </c>
      <c r="FK23">
        <v>22.6662</v>
      </c>
      <c r="FL23">
        <v>400</v>
      </c>
      <c r="FM23">
        <v>8.3063400000000005</v>
      </c>
      <c r="FN23">
        <v>102.776</v>
      </c>
      <c r="FO23">
        <v>102.46599999999999</v>
      </c>
    </row>
    <row r="24" spans="1:171" x14ac:dyDescent="0.35">
      <c r="A24">
        <v>7</v>
      </c>
      <c r="B24">
        <v>1599837509.0999999</v>
      </c>
      <c r="C24">
        <v>988.5</v>
      </c>
      <c r="D24" t="s">
        <v>314</v>
      </c>
      <c r="E24" t="s">
        <v>315</v>
      </c>
      <c r="F24">
        <v>1599837509.0999999</v>
      </c>
      <c r="G24">
        <f t="shared" si="0"/>
        <v>4.0708800264530219E-3</v>
      </c>
      <c r="H24">
        <f t="shared" si="1"/>
        <v>16.420619479829373</v>
      </c>
      <c r="I24">
        <f t="shared" si="2"/>
        <v>378.43200000000002</v>
      </c>
      <c r="J24">
        <f t="shared" si="3"/>
        <v>304.10090991726315</v>
      </c>
      <c r="K24">
        <f t="shared" si="4"/>
        <v>30.914277588951105</v>
      </c>
      <c r="L24">
        <f t="shared" si="5"/>
        <v>38.470624437542405</v>
      </c>
      <c r="M24">
        <f t="shared" si="6"/>
        <v>0.40840926227974528</v>
      </c>
      <c r="N24">
        <f t="shared" si="7"/>
        <v>2.9588323436638673</v>
      </c>
      <c r="O24">
        <f t="shared" si="8"/>
        <v>0.37947772811340846</v>
      </c>
      <c r="P24">
        <f t="shared" si="9"/>
        <v>0.23960195195839273</v>
      </c>
      <c r="Q24">
        <f t="shared" si="10"/>
        <v>66.051196372954294</v>
      </c>
      <c r="R24">
        <f t="shared" si="11"/>
        <v>23.292832476601092</v>
      </c>
      <c r="S24">
        <f t="shared" si="12"/>
        <v>23.0151</v>
      </c>
      <c r="T24">
        <f t="shared" si="13"/>
        <v>2.8222998151337468</v>
      </c>
      <c r="U24">
        <f t="shared" si="14"/>
        <v>58.793023834281954</v>
      </c>
      <c r="V24">
        <f t="shared" si="15"/>
        <v>1.7563140464339404</v>
      </c>
      <c r="W24">
        <f t="shared" si="16"/>
        <v>2.9872830684545288</v>
      </c>
      <c r="X24">
        <f t="shared" si="17"/>
        <v>1.0659857686998064</v>
      </c>
      <c r="Y24">
        <f t="shared" si="18"/>
        <v>-179.52580916657826</v>
      </c>
      <c r="Z24">
        <f t="shared" si="19"/>
        <v>150.2805599484644</v>
      </c>
      <c r="AA24">
        <f t="shared" si="20"/>
        <v>10.580543646742475</v>
      </c>
      <c r="AB24">
        <f t="shared" si="21"/>
        <v>47.386490801582909</v>
      </c>
      <c r="AC24">
        <v>17</v>
      </c>
      <c r="AD24">
        <v>3</v>
      </c>
      <c r="AE24">
        <f t="shared" si="22"/>
        <v>1</v>
      </c>
      <c r="AF24">
        <f t="shared" si="23"/>
        <v>0</v>
      </c>
      <c r="AG24">
        <f t="shared" si="24"/>
        <v>54313.159616305376</v>
      </c>
      <c r="AH24" t="s">
        <v>284</v>
      </c>
      <c r="AI24">
        <v>10205.799999999999</v>
      </c>
      <c r="AJ24">
        <v>690.68153846153803</v>
      </c>
      <c r="AK24">
        <v>3449.83</v>
      </c>
      <c r="AL24">
        <f t="shared" si="25"/>
        <v>2759.148461538462</v>
      </c>
      <c r="AM24">
        <f t="shared" si="26"/>
        <v>0.79979258732704572</v>
      </c>
      <c r="AN24">
        <v>-1.34767831687018</v>
      </c>
      <c r="AO24" t="s">
        <v>316</v>
      </c>
      <c r="AP24">
        <v>10231.5</v>
      </c>
      <c r="AQ24">
        <v>887.14427999999998</v>
      </c>
      <c r="AR24">
        <v>2426.2199999999998</v>
      </c>
      <c r="AS24">
        <f t="shared" si="27"/>
        <v>0.63435126245765017</v>
      </c>
      <c r="AT24">
        <v>0.5</v>
      </c>
      <c r="AU24">
        <f t="shared" si="28"/>
        <v>337.12285825265781</v>
      </c>
      <c r="AV24">
        <f t="shared" si="29"/>
        <v>16.420619479829373</v>
      </c>
      <c r="AW24">
        <f t="shared" si="30"/>
        <v>106.92715536795247</v>
      </c>
      <c r="AX24">
        <f t="shared" si="31"/>
        <v>0.72196668068023506</v>
      </c>
      <c r="AY24">
        <f t="shared" si="32"/>
        <v>5.2705704646651537E-2</v>
      </c>
      <c r="AZ24">
        <f t="shared" si="33"/>
        <v>0.42189496418296785</v>
      </c>
      <c r="BA24" t="s">
        <v>317</v>
      </c>
      <c r="BB24">
        <v>674.57</v>
      </c>
      <c r="BC24">
        <f t="shared" si="34"/>
        <v>1751.6499999999996</v>
      </c>
      <c r="BD24">
        <f t="shared" si="35"/>
        <v>0.87864340478976977</v>
      </c>
      <c r="BE24">
        <f t="shared" si="36"/>
        <v>0.3688339110569821</v>
      </c>
      <c r="BF24">
        <f t="shared" si="37"/>
        <v>0.88680012232958039</v>
      </c>
      <c r="BG24">
        <f t="shared" si="38"/>
        <v>0.37098764864187472</v>
      </c>
      <c r="BH24">
        <f t="shared" si="39"/>
        <v>0.66810607353409879</v>
      </c>
      <c r="BI24">
        <f t="shared" si="40"/>
        <v>0.33189392646590121</v>
      </c>
      <c r="BJ24">
        <f t="shared" si="41"/>
        <v>399.92599999999999</v>
      </c>
      <c r="BK24">
        <f t="shared" si="42"/>
        <v>337.12285825265781</v>
      </c>
      <c r="BL24">
        <f t="shared" si="43"/>
        <v>0.84296309380399825</v>
      </c>
      <c r="BM24">
        <f t="shared" si="44"/>
        <v>0.19592618760799665</v>
      </c>
      <c r="BN24">
        <v>6</v>
      </c>
      <c r="BO24">
        <v>0.5</v>
      </c>
      <c r="BP24" t="s">
        <v>285</v>
      </c>
      <c r="BQ24">
        <v>1599837509.0999999</v>
      </c>
      <c r="BR24">
        <v>378.43200000000002</v>
      </c>
      <c r="BS24">
        <v>399.98200000000003</v>
      </c>
      <c r="BT24">
        <v>17.276700000000002</v>
      </c>
      <c r="BU24">
        <v>12.476800000000001</v>
      </c>
      <c r="BV24">
        <v>377.45499999999998</v>
      </c>
      <c r="BW24">
        <v>17.365200000000002</v>
      </c>
      <c r="BX24">
        <v>500.07900000000001</v>
      </c>
      <c r="BY24">
        <v>101.55800000000001</v>
      </c>
      <c r="BZ24">
        <v>9.9958199999999997E-2</v>
      </c>
      <c r="CA24">
        <v>23.9572</v>
      </c>
      <c r="CB24">
        <v>23.0151</v>
      </c>
      <c r="CC24">
        <v>999.9</v>
      </c>
      <c r="CD24">
        <v>0</v>
      </c>
      <c r="CE24">
        <v>0</v>
      </c>
      <c r="CF24">
        <v>10011.9</v>
      </c>
      <c r="CG24">
        <v>0</v>
      </c>
      <c r="CH24">
        <v>1.5289399999999999E-3</v>
      </c>
      <c r="CI24">
        <v>399.92599999999999</v>
      </c>
      <c r="CJ24">
        <v>0.89997000000000005</v>
      </c>
      <c r="CK24">
        <v>0.10002999999999999</v>
      </c>
      <c r="CL24">
        <v>0</v>
      </c>
      <c r="CM24">
        <v>887.81500000000005</v>
      </c>
      <c r="CN24">
        <v>4.9998399999999998</v>
      </c>
      <c r="CO24">
        <v>3476.15</v>
      </c>
      <c r="CP24">
        <v>3632.01</v>
      </c>
      <c r="CQ24">
        <v>37.125</v>
      </c>
      <c r="CR24">
        <v>40.5</v>
      </c>
      <c r="CS24">
        <v>39.061999999999998</v>
      </c>
      <c r="CT24">
        <v>39.75</v>
      </c>
      <c r="CU24">
        <v>38.936999999999998</v>
      </c>
      <c r="CV24">
        <v>355.42</v>
      </c>
      <c r="CW24">
        <v>39.5</v>
      </c>
      <c r="CX24">
        <v>0</v>
      </c>
      <c r="CY24">
        <v>119.89999985694899</v>
      </c>
      <c r="CZ24">
        <v>0</v>
      </c>
      <c r="DA24">
        <v>887.14427999999998</v>
      </c>
      <c r="DB24">
        <v>5.1480769430987303</v>
      </c>
      <c r="DC24">
        <v>14.6446153957548</v>
      </c>
      <c r="DD24">
        <v>3475.0207999999998</v>
      </c>
      <c r="DE24">
        <v>15</v>
      </c>
      <c r="DF24">
        <v>1599837449.5999999</v>
      </c>
      <c r="DG24" t="s">
        <v>318</v>
      </c>
      <c r="DH24">
        <v>1599837442.5999999</v>
      </c>
      <c r="DI24">
        <v>1599837449.5999999</v>
      </c>
      <c r="DJ24">
        <v>35</v>
      </c>
      <c r="DK24">
        <v>-0.1</v>
      </c>
      <c r="DL24">
        <v>-7.0000000000000001E-3</v>
      </c>
      <c r="DM24">
        <v>0.97799999999999998</v>
      </c>
      <c r="DN24">
        <v>-8.8999999999999996E-2</v>
      </c>
      <c r="DO24">
        <v>400</v>
      </c>
      <c r="DP24">
        <v>12</v>
      </c>
      <c r="DQ24">
        <v>0.08</v>
      </c>
      <c r="DR24">
        <v>0.03</v>
      </c>
      <c r="DS24">
        <v>-21.464170731707299</v>
      </c>
      <c r="DT24">
        <v>-0.24753658536586501</v>
      </c>
      <c r="DU24">
        <v>3.6471748130021603E-2</v>
      </c>
      <c r="DV24">
        <v>1</v>
      </c>
      <c r="DW24">
        <v>886.84134285714299</v>
      </c>
      <c r="DX24">
        <v>5.10631702544062</v>
      </c>
      <c r="DY24">
        <v>0.57813339750106296</v>
      </c>
      <c r="DZ24">
        <v>0</v>
      </c>
      <c r="EA24">
        <v>4.8002063414634097</v>
      </c>
      <c r="EB24">
        <v>1.2007317073178101E-2</v>
      </c>
      <c r="EC24">
        <v>1.70983918242163E-3</v>
      </c>
      <c r="ED24">
        <v>1</v>
      </c>
      <c r="EE24">
        <v>2</v>
      </c>
      <c r="EF24">
        <v>3</v>
      </c>
      <c r="EG24" t="s">
        <v>298</v>
      </c>
      <c r="EH24">
        <v>100</v>
      </c>
      <c r="EI24">
        <v>100</v>
      </c>
      <c r="EJ24">
        <v>0.97699999999999998</v>
      </c>
      <c r="EK24">
        <v>-8.8499999999999995E-2</v>
      </c>
      <c r="EL24">
        <v>0.97771428571434205</v>
      </c>
      <c r="EM24">
        <v>0</v>
      </c>
      <c r="EN24">
        <v>0</v>
      </c>
      <c r="EO24">
        <v>0</v>
      </c>
      <c r="EP24">
        <v>-8.8499999999999995E-2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1.1000000000000001</v>
      </c>
      <c r="EY24">
        <v>1</v>
      </c>
      <c r="EZ24">
        <v>2</v>
      </c>
      <c r="FA24">
        <v>478.24700000000001</v>
      </c>
      <c r="FB24">
        <v>498.452</v>
      </c>
      <c r="FC24">
        <v>22.8781</v>
      </c>
      <c r="FD24">
        <v>24.141500000000001</v>
      </c>
      <c r="FE24">
        <v>29.999700000000001</v>
      </c>
      <c r="FF24">
        <v>24.1342</v>
      </c>
      <c r="FG24">
        <v>24.1083</v>
      </c>
      <c r="FH24">
        <v>21.0929</v>
      </c>
      <c r="FI24">
        <v>100</v>
      </c>
      <c r="FJ24">
        <v>3.3756499999999998</v>
      </c>
      <c r="FK24">
        <v>22.876100000000001</v>
      </c>
      <c r="FL24">
        <v>400</v>
      </c>
      <c r="FM24">
        <v>1.4213800000000001</v>
      </c>
      <c r="FN24">
        <v>102.773</v>
      </c>
      <c r="FO24">
        <v>102.46599999999999</v>
      </c>
    </row>
    <row r="25" spans="1:171" x14ac:dyDescent="0.35">
      <c r="A25">
        <v>8</v>
      </c>
      <c r="B25">
        <v>1599837629.5999999</v>
      </c>
      <c r="C25">
        <v>1109</v>
      </c>
      <c r="D25" t="s">
        <v>319</v>
      </c>
      <c r="E25" t="s">
        <v>320</v>
      </c>
      <c r="F25">
        <v>1599837629.5999999</v>
      </c>
      <c r="G25">
        <f t="shared" si="0"/>
        <v>4.0555469004686625E-3</v>
      </c>
      <c r="H25">
        <f t="shared" si="1"/>
        <v>11.312433719165119</v>
      </c>
      <c r="I25">
        <f t="shared" si="2"/>
        <v>384.52</v>
      </c>
      <c r="J25">
        <f t="shared" si="3"/>
        <v>331.22525475638298</v>
      </c>
      <c r="K25">
        <f t="shared" si="4"/>
        <v>33.670713540243014</v>
      </c>
      <c r="L25">
        <f t="shared" si="5"/>
        <v>39.088392520120003</v>
      </c>
      <c r="M25">
        <f t="shared" si="6"/>
        <v>0.40822478220818148</v>
      </c>
      <c r="N25">
        <f t="shared" si="7"/>
        <v>2.9576704692732743</v>
      </c>
      <c r="O25">
        <f t="shared" si="8"/>
        <v>0.37930789443495955</v>
      </c>
      <c r="P25">
        <f t="shared" si="9"/>
        <v>0.23949458592111389</v>
      </c>
      <c r="Q25">
        <f t="shared" si="10"/>
        <v>41.249083855388186</v>
      </c>
      <c r="R25">
        <f t="shared" si="11"/>
        <v>23.190306233942913</v>
      </c>
      <c r="S25">
        <f t="shared" si="12"/>
        <v>22.994</v>
      </c>
      <c r="T25">
        <f t="shared" si="13"/>
        <v>2.8186978884802047</v>
      </c>
      <c r="U25">
        <f t="shared" si="14"/>
        <v>58.653735859097679</v>
      </c>
      <c r="V25">
        <f t="shared" si="15"/>
        <v>1.7562634740777003</v>
      </c>
      <c r="W25">
        <f t="shared" si="16"/>
        <v>2.9942908978495857</v>
      </c>
      <c r="X25">
        <f t="shared" si="17"/>
        <v>1.0624344144025044</v>
      </c>
      <c r="Y25">
        <f t="shared" si="18"/>
        <v>-178.84961831066801</v>
      </c>
      <c r="Z25">
        <f t="shared" si="19"/>
        <v>159.80472898620789</v>
      </c>
      <c r="AA25">
        <f t="shared" si="20"/>
        <v>11.25653824846199</v>
      </c>
      <c r="AB25">
        <f t="shared" si="21"/>
        <v>33.460732779390057</v>
      </c>
      <c r="AC25">
        <v>18</v>
      </c>
      <c r="AD25">
        <v>4</v>
      </c>
      <c r="AE25">
        <f t="shared" si="22"/>
        <v>1</v>
      </c>
      <c r="AF25">
        <f t="shared" si="23"/>
        <v>0</v>
      </c>
      <c r="AG25">
        <f t="shared" si="24"/>
        <v>54271.655621377096</v>
      </c>
      <c r="AH25" t="s">
        <v>284</v>
      </c>
      <c r="AI25">
        <v>10205.799999999999</v>
      </c>
      <c r="AJ25">
        <v>690.68153846153803</v>
      </c>
      <c r="AK25">
        <v>3449.83</v>
      </c>
      <c r="AL25">
        <f t="shared" si="25"/>
        <v>2759.148461538462</v>
      </c>
      <c r="AM25">
        <f t="shared" si="26"/>
        <v>0.79979258732704572</v>
      </c>
      <c r="AN25">
        <v>-1.34767831687018</v>
      </c>
      <c r="AO25" t="s">
        <v>321</v>
      </c>
      <c r="AP25">
        <v>10219.5</v>
      </c>
      <c r="AQ25">
        <v>815.81524000000002</v>
      </c>
      <c r="AR25">
        <v>2519.96</v>
      </c>
      <c r="AS25">
        <f t="shared" si="27"/>
        <v>0.67625865489928416</v>
      </c>
      <c r="AT25">
        <v>0.5</v>
      </c>
      <c r="AU25">
        <f t="shared" si="28"/>
        <v>210.58404341007343</v>
      </c>
      <c r="AV25">
        <f t="shared" si="29"/>
        <v>11.312433719165119</v>
      </c>
      <c r="AW25">
        <f t="shared" si="30"/>
        <v>71.204640969874362</v>
      </c>
      <c r="AX25">
        <f t="shared" si="31"/>
        <v>0.7320235241829236</v>
      </c>
      <c r="AY25">
        <f t="shared" si="32"/>
        <v>6.0119047155828775E-2</v>
      </c>
      <c r="AZ25">
        <f t="shared" si="33"/>
        <v>0.3690018889188717</v>
      </c>
      <c r="BA25" t="s">
        <v>322</v>
      </c>
      <c r="BB25">
        <v>675.29</v>
      </c>
      <c r="BC25">
        <f t="shared" si="34"/>
        <v>1844.67</v>
      </c>
      <c r="BD25">
        <f t="shared" si="35"/>
        <v>0.92382093274135757</v>
      </c>
      <c r="BE25">
        <f t="shared" si="36"/>
        <v>0.33514384366417493</v>
      </c>
      <c r="BF25">
        <f t="shared" si="37"/>
        <v>0.93159395675974788</v>
      </c>
      <c r="BG25">
        <f t="shared" si="38"/>
        <v>0.33701339850394191</v>
      </c>
      <c r="BH25">
        <f t="shared" si="39"/>
        <v>0.76469157118333708</v>
      </c>
      <c r="BI25">
        <f t="shared" si="40"/>
        <v>0.23530842881666292</v>
      </c>
      <c r="BJ25">
        <f t="shared" si="41"/>
        <v>249.821</v>
      </c>
      <c r="BK25">
        <f t="shared" si="42"/>
        <v>210.58404341007343</v>
      </c>
      <c r="BL25">
        <f t="shared" si="43"/>
        <v>0.84293971847872451</v>
      </c>
      <c r="BM25">
        <f t="shared" si="44"/>
        <v>0.19587943695744903</v>
      </c>
      <c r="BN25">
        <v>6</v>
      </c>
      <c r="BO25">
        <v>0.5</v>
      </c>
      <c r="BP25" t="s">
        <v>285</v>
      </c>
      <c r="BQ25">
        <v>1599837629.5999999</v>
      </c>
      <c r="BR25">
        <v>384.52</v>
      </c>
      <c r="BS25">
        <v>399.96600000000001</v>
      </c>
      <c r="BT25">
        <v>17.276700000000002</v>
      </c>
      <c r="BU25">
        <v>12.494199999999999</v>
      </c>
      <c r="BV25">
        <v>383.49</v>
      </c>
      <c r="BW25">
        <v>17.363299999999999</v>
      </c>
      <c r="BX25">
        <v>500.00799999999998</v>
      </c>
      <c r="BY25">
        <v>101.55500000000001</v>
      </c>
      <c r="BZ25">
        <v>0.10003099999999999</v>
      </c>
      <c r="CA25">
        <v>23.996200000000002</v>
      </c>
      <c r="CB25">
        <v>22.994</v>
      </c>
      <c r="CC25">
        <v>999.9</v>
      </c>
      <c r="CD25">
        <v>0</v>
      </c>
      <c r="CE25">
        <v>0</v>
      </c>
      <c r="CF25">
        <v>10005.6</v>
      </c>
      <c r="CG25">
        <v>0</v>
      </c>
      <c r="CH25">
        <v>1.5289399999999999E-3</v>
      </c>
      <c r="CI25">
        <v>249.821</v>
      </c>
      <c r="CJ25">
        <v>0.89999899999999999</v>
      </c>
      <c r="CK25">
        <v>0.10000100000000001</v>
      </c>
      <c r="CL25">
        <v>0</v>
      </c>
      <c r="CM25">
        <v>815.32600000000002</v>
      </c>
      <c r="CN25">
        <v>4.9998399999999998</v>
      </c>
      <c r="CO25">
        <v>1979.26</v>
      </c>
      <c r="CP25">
        <v>2251.56</v>
      </c>
      <c r="CQ25">
        <v>36.561999999999998</v>
      </c>
      <c r="CR25">
        <v>40.186999999999998</v>
      </c>
      <c r="CS25">
        <v>38.625</v>
      </c>
      <c r="CT25">
        <v>39.5</v>
      </c>
      <c r="CU25">
        <v>38.5</v>
      </c>
      <c r="CV25">
        <v>220.34</v>
      </c>
      <c r="CW25">
        <v>24.48</v>
      </c>
      <c r="CX25">
        <v>0</v>
      </c>
      <c r="CY25">
        <v>119.89999985694899</v>
      </c>
      <c r="CZ25">
        <v>0</v>
      </c>
      <c r="DA25">
        <v>815.81524000000002</v>
      </c>
      <c r="DB25">
        <v>-5.7438461741353297</v>
      </c>
      <c r="DC25">
        <v>-18.6946154226275</v>
      </c>
      <c r="DD25">
        <v>1982.9136000000001</v>
      </c>
      <c r="DE25">
        <v>15</v>
      </c>
      <c r="DF25">
        <v>1599837573.0999999</v>
      </c>
      <c r="DG25" t="s">
        <v>323</v>
      </c>
      <c r="DH25">
        <v>1599837558.5999999</v>
      </c>
      <c r="DI25">
        <v>1599837573.0999999</v>
      </c>
      <c r="DJ25">
        <v>36</v>
      </c>
      <c r="DK25">
        <v>5.2999999999999999E-2</v>
      </c>
      <c r="DL25">
        <v>2E-3</v>
      </c>
      <c r="DM25">
        <v>1.03</v>
      </c>
      <c r="DN25">
        <v>-8.6999999999999994E-2</v>
      </c>
      <c r="DO25">
        <v>400</v>
      </c>
      <c r="DP25">
        <v>12</v>
      </c>
      <c r="DQ25">
        <v>0.1</v>
      </c>
      <c r="DR25">
        <v>0.02</v>
      </c>
      <c r="DS25">
        <v>-15.388675609756101</v>
      </c>
      <c r="DT25">
        <v>-0.177842508710815</v>
      </c>
      <c r="DU25">
        <v>2.7457566201347299E-2</v>
      </c>
      <c r="DV25">
        <v>1</v>
      </c>
      <c r="DW25">
        <v>816.19374285714298</v>
      </c>
      <c r="DX25">
        <v>-6.33625831702689</v>
      </c>
      <c r="DY25">
        <v>0.67582919832316402</v>
      </c>
      <c r="DZ25">
        <v>0</v>
      </c>
      <c r="EA25">
        <v>4.7848887804878002</v>
      </c>
      <c r="EB25">
        <v>-2.46064808362405E-2</v>
      </c>
      <c r="EC25">
        <v>2.97467292329677E-3</v>
      </c>
      <c r="ED25">
        <v>1</v>
      </c>
      <c r="EE25">
        <v>2</v>
      </c>
      <c r="EF25">
        <v>3</v>
      </c>
      <c r="EG25" t="s">
        <v>298</v>
      </c>
      <c r="EH25">
        <v>100</v>
      </c>
      <c r="EI25">
        <v>100</v>
      </c>
      <c r="EJ25">
        <v>1.03</v>
      </c>
      <c r="EK25">
        <v>-8.6599999999999996E-2</v>
      </c>
      <c r="EL25">
        <v>1.0304499999999699</v>
      </c>
      <c r="EM25">
        <v>0</v>
      </c>
      <c r="EN25">
        <v>0</v>
      </c>
      <c r="EO25">
        <v>0</v>
      </c>
      <c r="EP25">
        <v>-8.6585714285714502E-2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1.2</v>
      </c>
      <c r="EY25">
        <v>0.9</v>
      </c>
      <c r="EZ25">
        <v>2</v>
      </c>
      <c r="FA25">
        <v>477.96800000000002</v>
      </c>
      <c r="FB25">
        <v>498.56400000000002</v>
      </c>
      <c r="FC25">
        <v>23.0915</v>
      </c>
      <c r="FD25">
        <v>24.149000000000001</v>
      </c>
      <c r="FE25">
        <v>29.9998</v>
      </c>
      <c r="FF25">
        <v>24.1403</v>
      </c>
      <c r="FG25">
        <v>24.1143</v>
      </c>
      <c r="FH25">
        <v>21.103200000000001</v>
      </c>
      <c r="FI25">
        <v>100</v>
      </c>
      <c r="FJ25">
        <v>0</v>
      </c>
      <c r="FK25">
        <v>23.119499999999999</v>
      </c>
      <c r="FL25">
        <v>400</v>
      </c>
      <c r="FM25">
        <v>0</v>
      </c>
      <c r="FN25">
        <v>102.77</v>
      </c>
      <c r="FO25">
        <v>102.465</v>
      </c>
    </row>
    <row r="26" spans="1:171" x14ac:dyDescent="0.35">
      <c r="A26">
        <v>9</v>
      </c>
      <c r="B26">
        <v>1599837750.0999999</v>
      </c>
      <c r="C26">
        <v>1229.5</v>
      </c>
      <c r="D26" t="s">
        <v>324</v>
      </c>
      <c r="E26" t="s">
        <v>325</v>
      </c>
      <c r="F26">
        <v>1599837750.0999999</v>
      </c>
      <c r="G26">
        <f t="shared" si="0"/>
        <v>4.0509163569582727E-3</v>
      </c>
      <c r="H26">
        <f t="shared" si="1"/>
        <v>6.9032114116035901</v>
      </c>
      <c r="I26">
        <f t="shared" si="2"/>
        <v>389.67899999999997</v>
      </c>
      <c r="J26">
        <f t="shared" si="3"/>
        <v>354.4053005925046</v>
      </c>
      <c r="K26">
        <f t="shared" si="4"/>
        <v>36.026764625551344</v>
      </c>
      <c r="L26">
        <f t="shared" si="5"/>
        <v>39.612482062344</v>
      </c>
      <c r="M26">
        <f t="shared" si="6"/>
        <v>0.40630835241374136</v>
      </c>
      <c r="N26">
        <f t="shared" si="7"/>
        <v>2.9560051488245551</v>
      </c>
      <c r="O26">
        <f t="shared" si="8"/>
        <v>0.37763719348538854</v>
      </c>
      <c r="P26">
        <f t="shared" si="9"/>
        <v>0.23843042224058522</v>
      </c>
      <c r="Q26">
        <f t="shared" si="10"/>
        <v>24.790752113127173</v>
      </c>
      <c r="R26">
        <f t="shared" si="11"/>
        <v>23.101839944577904</v>
      </c>
      <c r="S26">
        <f t="shared" si="12"/>
        <v>22.997</v>
      </c>
      <c r="T26">
        <f t="shared" si="13"/>
        <v>2.8192097653854282</v>
      </c>
      <c r="U26">
        <f t="shared" si="14"/>
        <v>58.529107373593327</v>
      </c>
      <c r="V26">
        <f t="shared" si="15"/>
        <v>1.7532898760736</v>
      </c>
      <c r="W26">
        <f t="shared" si="16"/>
        <v>2.9955862215398055</v>
      </c>
      <c r="X26">
        <f t="shared" si="17"/>
        <v>1.0659198893118282</v>
      </c>
      <c r="Y26">
        <f t="shared" si="18"/>
        <v>-178.64541134185984</v>
      </c>
      <c r="Z26">
        <f t="shared" si="19"/>
        <v>160.38408014076325</v>
      </c>
      <c r="AA26">
        <f t="shared" si="20"/>
        <v>11.304295511175939</v>
      </c>
      <c r="AB26">
        <f t="shared" si="21"/>
        <v>17.833716423206511</v>
      </c>
      <c r="AC26">
        <v>18</v>
      </c>
      <c r="AD26">
        <v>4</v>
      </c>
      <c r="AE26">
        <f t="shared" si="22"/>
        <v>1</v>
      </c>
      <c r="AF26">
        <f t="shared" si="23"/>
        <v>0</v>
      </c>
      <c r="AG26">
        <f t="shared" si="24"/>
        <v>54221.164709902565</v>
      </c>
      <c r="AH26" t="s">
        <v>284</v>
      </c>
      <c r="AI26">
        <v>10205.799999999999</v>
      </c>
      <c r="AJ26">
        <v>690.68153846153803</v>
      </c>
      <c r="AK26">
        <v>3449.83</v>
      </c>
      <c r="AL26">
        <f t="shared" si="25"/>
        <v>2759.148461538462</v>
      </c>
      <c r="AM26">
        <f t="shared" si="26"/>
        <v>0.79979258732704572</v>
      </c>
      <c r="AN26">
        <v>-1.34767831687018</v>
      </c>
      <c r="AO26" t="s">
        <v>326</v>
      </c>
      <c r="AP26">
        <v>10211.200000000001</v>
      </c>
      <c r="AQ26">
        <v>759.55391999999995</v>
      </c>
      <c r="AR26">
        <v>2543.5500000000002</v>
      </c>
      <c r="AS26">
        <f t="shared" si="27"/>
        <v>0.70138038568142957</v>
      </c>
      <c r="AT26">
        <v>0.5</v>
      </c>
      <c r="AU26">
        <f t="shared" si="28"/>
        <v>126.61811467180898</v>
      </c>
      <c r="AV26">
        <f t="shared" si="29"/>
        <v>6.9032114116035901</v>
      </c>
      <c r="AW26">
        <f t="shared" si="30"/>
        <v>44.403731051384433</v>
      </c>
      <c r="AX26">
        <f t="shared" si="31"/>
        <v>0.7378938884629751</v>
      </c>
      <c r="AY26">
        <f t="shared" si="32"/>
        <v>6.5163580660317605E-2</v>
      </c>
      <c r="AZ26">
        <f t="shared" si="33"/>
        <v>0.35630516404238161</v>
      </c>
      <c r="BA26" t="s">
        <v>327</v>
      </c>
      <c r="BB26">
        <v>666.68</v>
      </c>
      <c r="BC26">
        <f t="shared" si="34"/>
        <v>1876.8700000000003</v>
      </c>
      <c r="BD26">
        <f t="shared" si="35"/>
        <v>0.95051659411680089</v>
      </c>
      <c r="BE26">
        <f t="shared" si="36"/>
        <v>0.32563102958877521</v>
      </c>
      <c r="BF26">
        <f t="shared" si="37"/>
        <v>0.9628293195290959</v>
      </c>
      <c r="BG26">
        <f t="shared" si="38"/>
        <v>0.32846365921704368</v>
      </c>
      <c r="BH26">
        <f t="shared" si="39"/>
        <v>0.83429284778859247</v>
      </c>
      <c r="BI26">
        <f t="shared" si="40"/>
        <v>0.16570715221140753</v>
      </c>
      <c r="BJ26">
        <f t="shared" si="41"/>
        <v>150.21799999999999</v>
      </c>
      <c r="BK26">
        <f t="shared" si="42"/>
        <v>126.61811467180898</v>
      </c>
      <c r="BL26">
        <f t="shared" si="43"/>
        <v>0.84289575598003563</v>
      </c>
      <c r="BM26">
        <f t="shared" si="44"/>
        <v>0.19579151196007133</v>
      </c>
      <c r="BN26">
        <v>6</v>
      </c>
      <c r="BO26">
        <v>0.5</v>
      </c>
      <c r="BP26" t="s">
        <v>285</v>
      </c>
      <c r="BQ26">
        <v>1599837750.0999999</v>
      </c>
      <c r="BR26">
        <v>389.67899999999997</v>
      </c>
      <c r="BS26">
        <v>399.85700000000003</v>
      </c>
      <c r="BT26">
        <v>17.247599999999998</v>
      </c>
      <c r="BU26">
        <v>12.4704</v>
      </c>
      <c r="BV26">
        <v>388.62900000000002</v>
      </c>
      <c r="BW26">
        <v>17.325600000000001</v>
      </c>
      <c r="BX26">
        <v>500.00599999999997</v>
      </c>
      <c r="BY26">
        <v>101.554</v>
      </c>
      <c r="BZ26">
        <v>0.100136</v>
      </c>
      <c r="CA26">
        <v>24.003399999999999</v>
      </c>
      <c r="CB26">
        <v>22.997</v>
      </c>
      <c r="CC26">
        <v>999.9</v>
      </c>
      <c r="CD26">
        <v>0</v>
      </c>
      <c r="CE26">
        <v>0</v>
      </c>
      <c r="CF26">
        <v>9996.25</v>
      </c>
      <c r="CG26">
        <v>0</v>
      </c>
      <c r="CH26">
        <v>1.5289399999999999E-3</v>
      </c>
      <c r="CI26">
        <v>150.21799999999999</v>
      </c>
      <c r="CJ26">
        <v>0.90014899999999998</v>
      </c>
      <c r="CK26">
        <v>9.9850999999999995E-2</v>
      </c>
      <c r="CL26">
        <v>0</v>
      </c>
      <c r="CM26">
        <v>758.45500000000004</v>
      </c>
      <c r="CN26">
        <v>4.9998399999999998</v>
      </c>
      <c r="CO26">
        <v>1094.78</v>
      </c>
      <c r="CP26">
        <v>1335.59</v>
      </c>
      <c r="CQ26">
        <v>36</v>
      </c>
      <c r="CR26">
        <v>39.811999999999998</v>
      </c>
      <c r="CS26">
        <v>38.186999999999998</v>
      </c>
      <c r="CT26">
        <v>39.186999999999998</v>
      </c>
      <c r="CU26">
        <v>38.061999999999998</v>
      </c>
      <c r="CV26">
        <v>130.72</v>
      </c>
      <c r="CW26">
        <v>14.5</v>
      </c>
      <c r="CX26">
        <v>0</v>
      </c>
      <c r="CY26">
        <v>119.90000009536701</v>
      </c>
      <c r="CZ26">
        <v>0</v>
      </c>
      <c r="DA26">
        <v>759.55391999999995</v>
      </c>
      <c r="DB26">
        <v>-9.8799230575961996</v>
      </c>
      <c r="DC26">
        <v>-14.2023075935079</v>
      </c>
      <c r="DD26">
        <v>1094.68</v>
      </c>
      <c r="DE26">
        <v>15</v>
      </c>
      <c r="DF26">
        <v>1599837704.0999999</v>
      </c>
      <c r="DG26" t="s">
        <v>328</v>
      </c>
      <c r="DH26">
        <v>1599837697.5999999</v>
      </c>
      <c r="DI26">
        <v>1599837704.0999999</v>
      </c>
      <c r="DJ26">
        <v>37</v>
      </c>
      <c r="DK26">
        <v>1.9E-2</v>
      </c>
      <c r="DL26">
        <v>8.9999999999999993E-3</v>
      </c>
      <c r="DM26">
        <v>1.0489999999999999</v>
      </c>
      <c r="DN26">
        <v>-7.8E-2</v>
      </c>
      <c r="DO26">
        <v>400</v>
      </c>
      <c r="DP26">
        <v>13</v>
      </c>
      <c r="DQ26">
        <v>0.2</v>
      </c>
      <c r="DR26">
        <v>0.02</v>
      </c>
      <c r="DS26">
        <v>-9.7225824390243893</v>
      </c>
      <c r="DT26">
        <v>1.1421869686411199</v>
      </c>
      <c r="DU26">
        <v>0.41459398984254903</v>
      </c>
      <c r="DV26">
        <v>0</v>
      </c>
      <c r="DW26">
        <v>760.06790909090898</v>
      </c>
      <c r="DX26">
        <v>-10.163196778811299</v>
      </c>
      <c r="DY26">
        <v>0.98360288129873596</v>
      </c>
      <c r="DZ26">
        <v>0</v>
      </c>
      <c r="EA26">
        <v>4.82449268292683</v>
      </c>
      <c r="EB26">
        <v>9.2038327526051296E-3</v>
      </c>
      <c r="EC26">
        <v>3.1054831761398002E-2</v>
      </c>
      <c r="ED26">
        <v>1</v>
      </c>
      <c r="EE26">
        <v>1</v>
      </c>
      <c r="EF26">
        <v>3</v>
      </c>
      <c r="EG26" t="s">
        <v>292</v>
      </c>
      <c r="EH26">
        <v>100</v>
      </c>
      <c r="EI26">
        <v>100</v>
      </c>
      <c r="EJ26">
        <v>1.05</v>
      </c>
      <c r="EK26">
        <v>-7.8E-2</v>
      </c>
      <c r="EL26">
        <v>1.0492857142857599</v>
      </c>
      <c r="EM26">
        <v>0</v>
      </c>
      <c r="EN26">
        <v>0</v>
      </c>
      <c r="EO26">
        <v>0</v>
      </c>
      <c r="EP26">
        <v>-7.8019999999998604E-2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0.9</v>
      </c>
      <c r="EY26">
        <v>0.8</v>
      </c>
      <c r="EZ26">
        <v>2</v>
      </c>
      <c r="FA26">
        <v>477.88799999999998</v>
      </c>
      <c r="FB26">
        <v>497.72500000000002</v>
      </c>
      <c r="FC26">
        <v>23.185099999999998</v>
      </c>
      <c r="FD26">
        <v>24.153099999999998</v>
      </c>
      <c r="FE26">
        <v>30</v>
      </c>
      <c r="FF26">
        <v>24.144300000000001</v>
      </c>
      <c r="FG26">
        <v>24.118099999999998</v>
      </c>
      <c r="FH26">
        <v>21.052</v>
      </c>
      <c r="FI26">
        <v>100</v>
      </c>
      <c r="FJ26">
        <v>9.3858499999999996</v>
      </c>
      <c r="FK26">
        <v>23.195900000000002</v>
      </c>
      <c r="FL26">
        <v>400</v>
      </c>
      <c r="FM26">
        <v>8.2347400000000004</v>
      </c>
      <c r="FN26">
        <v>102.771</v>
      </c>
      <c r="FO26">
        <v>102.465</v>
      </c>
    </row>
    <row r="27" spans="1:171" x14ac:dyDescent="0.35">
      <c r="A27">
        <v>10</v>
      </c>
      <c r="B27">
        <v>1599837870.5999999</v>
      </c>
      <c r="C27">
        <v>1350</v>
      </c>
      <c r="D27" t="s">
        <v>329</v>
      </c>
      <c r="E27" t="s">
        <v>330</v>
      </c>
      <c r="F27">
        <v>1599837870.5999999</v>
      </c>
      <c r="G27">
        <f t="shared" si="0"/>
        <v>3.8500315648723874E-3</v>
      </c>
      <c r="H27">
        <f t="shared" si="1"/>
        <v>4.2420064144369816</v>
      </c>
      <c r="I27">
        <f t="shared" si="2"/>
        <v>393.01799999999997</v>
      </c>
      <c r="J27">
        <f t="shared" si="3"/>
        <v>367.25817059630282</v>
      </c>
      <c r="K27">
        <f t="shared" si="4"/>
        <v>37.331840050160018</v>
      </c>
      <c r="L27">
        <f t="shared" si="5"/>
        <v>39.950330006303993</v>
      </c>
      <c r="M27">
        <f t="shared" si="6"/>
        <v>0.37571006296638387</v>
      </c>
      <c r="N27">
        <f t="shared" si="7"/>
        <v>2.9562654034810527</v>
      </c>
      <c r="O27">
        <f t="shared" si="8"/>
        <v>0.35105617789379828</v>
      </c>
      <c r="P27">
        <f t="shared" si="9"/>
        <v>0.2214902106854067</v>
      </c>
      <c r="Q27">
        <f t="shared" si="10"/>
        <v>16.485713217644868</v>
      </c>
      <c r="R27">
        <f t="shared" si="11"/>
        <v>23.079144416311152</v>
      </c>
      <c r="S27">
        <f t="shared" si="12"/>
        <v>23.000699999999998</v>
      </c>
      <c r="T27">
        <f t="shared" si="13"/>
        <v>2.8198411922307582</v>
      </c>
      <c r="U27">
        <f t="shared" si="14"/>
        <v>57.841698045858223</v>
      </c>
      <c r="V27">
        <f t="shared" si="15"/>
        <v>1.7299936934448001</v>
      </c>
      <c r="W27">
        <f t="shared" si="16"/>
        <v>2.9909109723459735</v>
      </c>
      <c r="X27">
        <f t="shared" si="17"/>
        <v>1.0898474987859581</v>
      </c>
      <c r="Y27">
        <f t="shared" si="18"/>
        <v>-169.78639201087228</v>
      </c>
      <c r="Z27">
        <f t="shared" si="19"/>
        <v>155.66466882839413</v>
      </c>
      <c r="AA27">
        <f t="shared" si="20"/>
        <v>10.969453531190707</v>
      </c>
      <c r="AB27">
        <f t="shared" si="21"/>
        <v>13.333443566357431</v>
      </c>
      <c r="AC27">
        <v>18</v>
      </c>
      <c r="AD27">
        <v>4</v>
      </c>
      <c r="AE27">
        <f t="shared" si="22"/>
        <v>1</v>
      </c>
      <c r="AF27">
        <f t="shared" si="23"/>
        <v>0</v>
      </c>
      <c r="AG27">
        <f t="shared" si="24"/>
        <v>54233.505561568832</v>
      </c>
      <c r="AH27" t="s">
        <v>284</v>
      </c>
      <c r="AI27">
        <v>10205.799999999999</v>
      </c>
      <c r="AJ27">
        <v>690.68153846153803</v>
      </c>
      <c r="AK27">
        <v>3449.83</v>
      </c>
      <c r="AL27">
        <f t="shared" si="25"/>
        <v>2759.148461538462</v>
      </c>
      <c r="AM27">
        <f t="shared" si="26"/>
        <v>0.79979258732704572</v>
      </c>
      <c r="AN27">
        <v>-1.34767831687018</v>
      </c>
      <c r="AO27" t="s">
        <v>331</v>
      </c>
      <c r="AP27">
        <v>10207.5</v>
      </c>
      <c r="AQ27">
        <v>727.28704000000005</v>
      </c>
      <c r="AR27">
        <v>2591.21</v>
      </c>
      <c r="AS27">
        <f t="shared" si="27"/>
        <v>0.71932531905943553</v>
      </c>
      <c r="AT27">
        <v>0.5</v>
      </c>
      <c r="AU27">
        <f t="shared" si="28"/>
        <v>84.235659026000434</v>
      </c>
      <c r="AV27">
        <f t="shared" si="29"/>
        <v>4.2420064144369816</v>
      </c>
      <c r="AW27">
        <f t="shared" si="30"/>
        <v>30.296421152529792</v>
      </c>
      <c r="AX27">
        <f t="shared" si="31"/>
        <v>0.74220923815514761</v>
      </c>
      <c r="AY27">
        <f t="shared" si="32"/>
        <v>6.6357701666248409E-2</v>
      </c>
      <c r="AZ27">
        <f t="shared" si="33"/>
        <v>0.3313587088657422</v>
      </c>
      <c r="BA27" t="s">
        <v>332</v>
      </c>
      <c r="BB27">
        <v>667.99</v>
      </c>
      <c r="BC27">
        <f t="shared" si="34"/>
        <v>1923.22</v>
      </c>
      <c r="BD27">
        <f t="shared" si="35"/>
        <v>0.9691678331132163</v>
      </c>
      <c r="BE27">
        <f t="shared" si="36"/>
        <v>0.30865182756736542</v>
      </c>
      <c r="BF27">
        <f t="shared" si="37"/>
        <v>0.98073930368355</v>
      </c>
      <c r="BG27">
        <f t="shared" si="38"/>
        <v>0.31119021392609136</v>
      </c>
      <c r="BH27">
        <f t="shared" si="39"/>
        <v>0.89014981050851294</v>
      </c>
      <c r="BI27">
        <f t="shared" si="40"/>
        <v>0.10985018949148706</v>
      </c>
      <c r="BJ27">
        <f t="shared" si="41"/>
        <v>99.940899999999999</v>
      </c>
      <c r="BK27">
        <f t="shared" si="42"/>
        <v>84.235659026000434</v>
      </c>
      <c r="BL27">
        <f t="shared" si="43"/>
        <v>0.84285471739798656</v>
      </c>
      <c r="BM27">
        <f t="shared" si="44"/>
        <v>0.19570943479597325</v>
      </c>
      <c r="BN27">
        <v>6</v>
      </c>
      <c r="BO27">
        <v>0.5</v>
      </c>
      <c r="BP27" t="s">
        <v>285</v>
      </c>
      <c r="BQ27">
        <v>1599837870.5999999</v>
      </c>
      <c r="BR27">
        <v>393.01799999999997</v>
      </c>
      <c r="BS27">
        <v>399.92399999999998</v>
      </c>
      <c r="BT27">
        <v>17.019100000000002</v>
      </c>
      <c r="BU27">
        <v>12.4778</v>
      </c>
      <c r="BV27">
        <v>391.98899999999998</v>
      </c>
      <c r="BW27">
        <v>17.105499999999999</v>
      </c>
      <c r="BX27">
        <v>500.012</v>
      </c>
      <c r="BY27">
        <v>101.55</v>
      </c>
      <c r="BZ27">
        <v>0.10012799999999999</v>
      </c>
      <c r="CA27">
        <v>23.977399999999999</v>
      </c>
      <c r="CB27">
        <v>23.000699999999998</v>
      </c>
      <c r="CC27">
        <v>999.9</v>
      </c>
      <c r="CD27">
        <v>0</v>
      </c>
      <c r="CE27">
        <v>0</v>
      </c>
      <c r="CF27">
        <v>9998.1200000000008</v>
      </c>
      <c r="CG27">
        <v>0</v>
      </c>
      <c r="CH27">
        <v>1.5289399999999999E-3</v>
      </c>
      <c r="CI27">
        <v>99.940899999999999</v>
      </c>
      <c r="CJ27">
        <v>0.89979799999999999</v>
      </c>
      <c r="CK27">
        <v>0.100202</v>
      </c>
      <c r="CL27">
        <v>0</v>
      </c>
      <c r="CM27">
        <v>727.03399999999999</v>
      </c>
      <c r="CN27">
        <v>4.9998399999999998</v>
      </c>
      <c r="CO27">
        <v>686.35400000000004</v>
      </c>
      <c r="CP27">
        <v>873.10599999999999</v>
      </c>
      <c r="CQ27">
        <v>35.561999999999998</v>
      </c>
      <c r="CR27">
        <v>39.561999999999998</v>
      </c>
      <c r="CS27">
        <v>37.75</v>
      </c>
      <c r="CT27">
        <v>38.936999999999998</v>
      </c>
      <c r="CU27">
        <v>37.686999999999998</v>
      </c>
      <c r="CV27">
        <v>85.43</v>
      </c>
      <c r="CW27">
        <v>9.51</v>
      </c>
      <c r="CX27">
        <v>0</v>
      </c>
      <c r="CY27">
        <v>120</v>
      </c>
      <c r="CZ27">
        <v>0</v>
      </c>
      <c r="DA27">
        <v>727.28704000000005</v>
      </c>
      <c r="DB27">
        <v>-0.78561536734381698</v>
      </c>
      <c r="DC27">
        <v>-0.14969237009028899</v>
      </c>
      <c r="DD27">
        <v>686.86163999999997</v>
      </c>
      <c r="DE27">
        <v>15</v>
      </c>
      <c r="DF27">
        <v>1599837812.5999999</v>
      </c>
      <c r="DG27" t="s">
        <v>333</v>
      </c>
      <c r="DH27">
        <v>1599837803.5999999</v>
      </c>
      <c r="DI27">
        <v>1599837812.5999999</v>
      </c>
      <c r="DJ27">
        <v>38</v>
      </c>
      <c r="DK27">
        <v>-2.1000000000000001E-2</v>
      </c>
      <c r="DL27">
        <v>-8.0000000000000002E-3</v>
      </c>
      <c r="DM27">
        <v>1.0289999999999999</v>
      </c>
      <c r="DN27">
        <v>-8.5999999999999993E-2</v>
      </c>
      <c r="DO27">
        <v>400</v>
      </c>
      <c r="DP27">
        <v>12</v>
      </c>
      <c r="DQ27">
        <v>0.36</v>
      </c>
      <c r="DR27">
        <v>0.02</v>
      </c>
      <c r="DS27">
        <v>-6.9041521951219504</v>
      </c>
      <c r="DT27">
        <v>-7.8941393728234194E-2</v>
      </c>
      <c r="DU27">
        <v>2.3317043228881701E-2</v>
      </c>
      <c r="DV27">
        <v>1</v>
      </c>
      <c r="DW27">
        <v>727.38919999999996</v>
      </c>
      <c r="DX27">
        <v>-1.2867240704482401</v>
      </c>
      <c r="DY27">
        <v>0.250329474321905</v>
      </c>
      <c r="DZ27">
        <v>0</v>
      </c>
      <c r="EA27">
        <v>4.5595202439024396</v>
      </c>
      <c r="EB27">
        <v>-0.10048181184668099</v>
      </c>
      <c r="EC27">
        <v>1.00134301249542E-2</v>
      </c>
      <c r="ED27">
        <v>0</v>
      </c>
      <c r="EE27">
        <v>1</v>
      </c>
      <c r="EF27">
        <v>3</v>
      </c>
      <c r="EG27" t="s">
        <v>292</v>
      </c>
      <c r="EH27">
        <v>100</v>
      </c>
      <c r="EI27">
        <v>100</v>
      </c>
      <c r="EJ27">
        <v>1.0289999999999999</v>
      </c>
      <c r="EK27">
        <v>-8.6400000000000005E-2</v>
      </c>
      <c r="EL27">
        <v>1.0286499999999701</v>
      </c>
      <c r="EM27">
        <v>0</v>
      </c>
      <c r="EN27">
        <v>0</v>
      </c>
      <c r="EO27">
        <v>0</v>
      </c>
      <c r="EP27">
        <v>-8.6405000000000995E-2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1.1000000000000001</v>
      </c>
      <c r="EY27">
        <v>1</v>
      </c>
      <c r="EZ27">
        <v>2</v>
      </c>
      <c r="FA27">
        <v>477.61399999999998</v>
      </c>
      <c r="FB27">
        <v>497.80099999999999</v>
      </c>
      <c r="FC27">
        <v>23.2362</v>
      </c>
      <c r="FD27">
        <v>24.180700000000002</v>
      </c>
      <c r="FE27">
        <v>30</v>
      </c>
      <c r="FF27">
        <v>24.162600000000001</v>
      </c>
      <c r="FG27">
        <v>24.135999999999999</v>
      </c>
      <c r="FH27">
        <v>21.081800000000001</v>
      </c>
      <c r="FI27">
        <v>100</v>
      </c>
      <c r="FJ27">
        <v>5.9383100000000004</v>
      </c>
      <c r="FK27">
        <v>23.239699999999999</v>
      </c>
      <c r="FL27">
        <v>400</v>
      </c>
      <c r="FM27">
        <v>3.419</v>
      </c>
      <c r="FN27">
        <v>102.76300000000001</v>
      </c>
      <c r="FO27">
        <v>102.46299999999999</v>
      </c>
    </row>
    <row r="28" spans="1:171" x14ac:dyDescent="0.35">
      <c r="A28">
        <v>11</v>
      </c>
      <c r="B28">
        <v>1599837991.0999999</v>
      </c>
      <c r="C28">
        <v>1470.5</v>
      </c>
      <c r="D28" t="s">
        <v>334</v>
      </c>
      <c r="E28" t="s">
        <v>335</v>
      </c>
      <c r="F28">
        <v>1599837991.0999999</v>
      </c>
      <c r="G28">
        <f t="shared" si="0"/>
        <v>3.6191764792292296E-3</v>
      </c>
      <c r="H28">
        <f t="shared" si="1"/>
        <v>1.4105625967887248</v>
      </c>
      <c r="I28">
        <f t="shared" si="2"/>
        <v>396.58800000000002</v>
      </c>
      <c r="J28">
        <f t="shared" si="3"/>
        <v>382.68831911770013</v>
      </c>
      <c r="K28">
        <f t="shared" si="4"/>
        <v>38.901130217785514</v>
      </c>
      <c r="L28">
        <f t="shared" si="5"/>
        <v>40.31406410935201</v>
      </c>
      <c r="M28">
        <f t="shared" si="6"/>
        <v>0.34253451988056327</v>
      </c>
      <c r="N28">
        <f t="shared" si="7"/>
        <v>2.9533244173192701</v>
      </c>
      <c r="O28">
        <f t="shared" si="8"/>
        <v>0.32189494922482437</v>
      </c>
      <c r="P28">
        <f t="shared" si="9"/>
        <v>0.20293500859190558</v>
      </c>
      <c r="Q28">
        <f t="shared" si="10"/>
        <v>8.2270598650887123</v>
      </c>
      <c r="R28">
        <f t="shared" si="11"/>
        <v>23.069369770879163</v>
      </c>
      <c r="S28">
        <f t="shared" si="12"/>
        <v>23.014700000000001</v>
      </c>
      <c r="T28">
        <f t="shared" si="13"/>
        <v>2.822231494738916</v>
      </c>
      <c r="U28">
        <f t="shared" si="14"/>
        <v>57.067551077921884</v>
      </c>
      <c r="V28">
        <f t="shared" si="15"/>
        <v>1.7047692909324006</v>
      </c>
      <c r="W28">
        <f t="shared" si="16"/>
        <v>2.9872830684545288</v>
      </c>
      <c r="X28">
        <f t="shared" si="17"/>
        <v>1.1174622038065154</v>
      </c>
      <c r="Y28">
        <f t="shared" si="18"/>
        <v>-159.60568273400904</v>
      </c>
      <c r="Z28">
        <f t="shared" si="19"/>
        <v>150.06449749229165</v>
      </c>
      <c r="AA28">
        <f t="shared" si="20"/>
        <v>10.58501457147246</v>
      </c>
      <c r="AB28">
        <f t="shared" si="21"/>
        <v>9.2708891948437895</v>
      </c>
      <c r="AC28">
        <v>18</v>
      </c>
      <c r="AD28">
        <v>4</v>
      </c>
      <c r="AE28">
        <f t="shared" si="22"/>
        <v>1</v>
      </c>
      <c r="AF28">
        <f t="shared" si="23"/>
        <v>0</v>
      </c>
      <c r="AG28">
        <f t="shared" si="24"/>
        <v>54150.460526068695</v>
      </c>
      <c r="AH28" t="s">
        <v>284</v>
      </c>
      <c r="AI28">
        <v>10205.799999999999</v>
      </c>
      <c r="AJ28">
        <v>690.68153846153803</v>
      </c>
      <c r="AK28">
        <v>3449.83</v>
      </c>
      <c r="AL28">
        <f t="shared" si="25"/>
        <v>2759.148461538462</v>
      </c>
      <c r="AM28">
        <f t="shared" si="26"/>
        <v>0.79979258732704572</v>
      </c>
      <c r="AN28">
        <v>-1.34767831687018</v>
      </c>
      <c r="AO28" t="s">
        <v>336</v>
      </c>
      <c r="AP28">
        <v>10203.6</v>
      </c>
      <c r="AQ28">
        <v>701.26235999999994</v>
      </c>
      <c r="AR28">
        <v>2687.31</v>
      </c>
      <c r="AS28">
        <f t="shared" si="27"/>
        <v>0.73904671958203561</v>
      </c>
      <c r="AT28">
        <v>0.5</v>
      </c>
      <c r="AU28">
        <f t="shared" si="28"/>
        <v>42.102748755819867</v>
      </c>
      <c r="AV28">
        <f t="shared" si="29"/>
        <v>1.4105625967887248</v>
      </c>
      <c r="AW28">
        <f t="shared" si="30"/>
        <v>15.557949176687652</v>
      </c>
      <c r="AX28">
        <f t="shared" si="31"/>
        <v>0.74333813367270618</v>
      </c>
      <c r="AY28">
        <f t="shared" si="32"/>
        <v>6.5512133890726854E-2</v>
      </c>
      <c r="AZ28">
        <f t="shared" si="33"/>
        <v>0.28374843244731718</v>
      </c>
      <c r="BA28" t="s">
        <v>337</v>
      </c>
      <c r="BB28">
        <v>689.73</v>
      </c>
      <c r="BC28">
        <f t="shared" si="34"/>
        <v>1997.58</v>
      </c>
      <c r="BD28">
        <f t="shared" si="35"/>
        <v>0.99422683446970839</v>
      </c>
      <c r="BE28">
        <f t="shared" si="36"/>
        <v>0.27626535270461217</v>
      </c>
      <c r="BF28">
        <f t="shared" si="37"/>
        <v>0.99470065575930477</v>
      </c>
      <c r="BG28">
        <f t="shared" si="38"/>
        <v>0.27636062742880813</v>
      </c>
      <c r="BH28">
        <f t="shared" si="39"/>
        <v>0.97787663170570294</v>
      </c>
      <c r="BI28">
        <f t="shared" si="40"/>
        <v>2.2123368294297063E-2</v>
      </c>
      <c r="BJ28">
        <f t="shared" si="41"/>
        <v>49.961599999999997</v>
      </c>
      <c r="BK28">
        <f t="shared" si="42"/>
        <v>42.102748755819867</v>
      </c>
      <c r="BL28">
        <f t="shared" si="43"/>
        <v>0.84270217038325179</v>
      </c>
      <c r="BM28">
        <f t="shared" si="44"/>
        <v>0.19540434076650365</v>
      </c>
      <c r="BN28">
        <v>6</v>
      </c>
      <c r="BO28">
        <v>0.5</v>
      </c>
      <c r="BP28" t="s">
        <v>285</v>
      </c>
      <c r="BQ28">
        <v>1599837991.0999999</v>
      </c>
      <c r="BR28">
        <v>396.58800000000002</v>
      </c>
      <c r="BS28">
        <v>400.00299999999999</v>
      </c>
      <c r="BT28">
        <v>16.770600000000002</v>
      </c>
      <c r="BU28">
        <v>12.500500000000001</v>
      </c>
      <c r="BV28">
        <v>395.55200000000002</v>
      </c>
      <c r="BW28">
        <v>16.8553</v>
      </c>
      <c r="BX28">
        <v>500.00900000000001</v>
      </c>
      <c r="BY28">
        <v>101.55200000000001</v>
      </c>
      <c r="BZ28">
        <v>0.100254</v>
      </c>
      <c r="CA28">
        <v>23.9572</v>
      </c>
      <c r="CB28">
        <v>23.014700000000001</v>
      </c>
      <c r="CC28">
        <v>999.9</v>
      </c>
      <c r="CD28">
        <v>0</v>
      </c>
      <c r="CE28">
        <v>0</v>
      </c>
      <c r="CF28">
        <v>9981.25</v>
      </c>
      <c r="CG28">
        <v>0</v>
      </c>
      <c r="CH28">
        <v>1.5289399999999999E-3</v>
      </c>
      <c r="CI28">
        <v>49.961599999999997</v>
      </c>
      <c r="CJ28">
        <v>0.89994499999999999</v>
      </c>
      <c r="CK28">
        <v>0.10005500000000001</v>
      </c>
      <c r="CL28">
        <v>0</v>
      </c>
      <c r="CM28">
        <v>702.33</v>
      </c>
      <c r="CN28">
        <v>4.9998399999999998</v>
      </c>
      <c r="CO28">
        <v>313.59500000000003</v>
      </c>
      <c r="CP28">
        <v>413.49599999999998</v>
      </c>
      <c r="CQ28">
        <v>35.125</v>
      </c>
      <c r="CR28">
        <v>39.186999999999998</v>
      </c>
      <c r="CS28">
        <v>37.375</v>
      </c>
      <c r="CT28">
        <v>38.625</v>
      </c>
      <c r="CU28">
        <v>37.311999999999998</v>
      </c>
      <c r="CV28">
        <v>40.46</v>
      </c>
      <c r="CW28">
        <v>4.5</v>
      </c>
      <c r="CX28">
        <v>0</v>
      </c>
      <c r="CY28">
        <v>119.89999985694899</v>
      </c>
      <c r="CZ28">
        <v>0</v>
      </c>
      <c r="DA28">
        <v>701.26235999999994</v>
      </c>
      <c r="DB28">
        <v>8.4903846202583093</v>
      </c>
      <c r="DC28">
        <v>3.24515384341941</v>
      </c>
      <c r="DD28">
        <v>313.54712000000001</v>
      </c>
      <c r="DE28">
        <v>15</v>
      </c>
      <c r="DF28">
        <v>1599837932.0999999</v>
      </c>
      <c r="DG28" t="s">
        <v>338</v>
      </c>
      <c r="DH28">
        <v>1599837923.0999999</v>
      </c>
      <c r="DI28">
        <v>1599837932.0999999</v>
      </c>
      <c r="DJ28">
        <v>39</v>
      </c>
      <c r="DK28">
        <v>7.0000000000000001E-3</v>
      </c>
      <c r="DL28">
        <v>2E-3</v>
      </c>
      <c r="DM28">
        <v>1.036</v>
      </c>
      <c r="DN28">
        <v>-8.5000000000000006E-2</v>
      </c>
      <c r="DO28">
        <v>400</v>
      </c>
      <c r="DP28">
        <v>12</v>
      </c>
      <c r="DQ28">
        <v>0.21</v>
      </c>
      <c r="DR28">
        <v>0.02</v>
      </c>
      <c r="DS28">
        <v>-3.4205863414634199</v>
      </c>
      <c r="DT28">
        <v>-0.25980815331009799</v>
      </c>
      <c r="DU28">
        <v>4.3495354602313102E-2</v>
      </c>
      <c r="DV28">
        <v>1</v>
      </c>
      <c r="DW28">
        <v>700.77539999999999</v>
      </c>
      <c r="DX28">
        <v>8.2377064579257002</v>
      </c>
      <c r="DY28">
        <v>0.85691177075422498</v>
      </c>
      <c r="DZ28">
        <v>0</v>
      </c>
      <c r="EA28">
        <v>4.29480463414634</v>
      </c>
      <c r="EB28">
        <v>-0.130240766550521</v>
      </c>
      <c r="EC28">
        <v>1.29397762821467E-2</v>
      </c>
      <c r="ED28">
        <v>0</v>
      </c>
      <c r="EE28">
        <v>1</v>
      </c>
      <c r="EF28">
        <v>3</v>
      </c>
      <c r="EG28" t="s">
        <v>292</v>
      </c>
      <c r="EH28">
        <v>100</v>
      </c>
      <c r="EI28">
        <v>100</v>
      </c>
      <c r="EJ28">
        <v>1.036</v>
      </c>
      <c r="EK28">
        <v>-8.4699999999999998E-2</v>
      </c>
      <c r="EL28">
        <v>1.036</v>
      </c>
      <c r="EM28">
        <v>0</v>
      </c>
      <c r="EN28">
        <v>0</v>
      </c>
      <c r="EO28">
        <v>0</v>
      </c>
      <c r="EP28">
        <v>-8.4650000000001696E-2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1.1000000000000001</v>
      </c>
      <c r="EY28">
        <v>1</v>
      </c>
      <c r="EZ28">
        <v>2</v>
      </c>
      <c r="FA28">
        <v>477.34699999999998</v>
      </c>
      <c r="FB28">
        <v>497.78500000000003</v>
      </c>
      <c r="FC28">
        <v>23.239100000000001</v>
      </c>
      <c r="FD28">
        <v>24.206800000000001</v>
      </c>
      <c r="FE28">
        <v>30.0002</v>
      </c>
      <c r="FF28">
        <v>24.184899999999999</v>
      </c>
      <c r="FG28">
        <v>24.1585</v>
      </c>
      <c r="FH28">
        <v>21.104500000000002</v>
      </c>
      <c r="FI28">
        <v>100</v>
      </c>
      <c r="FJ28">
        <v>0</v>
      </c>
      <c r="FK28">
        <v>23.247199999999999</v>
      </c>
      <c r="FL28">
        <v>400</v>
      </c>
      <c r="FM28">
        <v>0</v>
      </c>
      <c r="FN28">
        <v>102.755</v>
      </c>
      <c r="FO28">
        <v>102.459</v>
      </c>
    </row>
    <row r="29" spans="1:171" x14ac:dyDescent="0.35">
      <c r="A29">
        <v>12</v>
      </c>
      <c r="B29">
        <v>1599838111.5999999</v>
      </c>
      <c r="C29">
        <v>1591</v>
      </c>
      <c r="D29" t="s">
        <v>339</v>
      </c>
      <c r="E29" t="s">
        <v>340</v>
      </c>
      <c r="F29">
        <v>1599838111.5999999</v>
      </c>
      <c r="G29">
        <f t="shared" si="0"/>
        <v>3.3615920632010837E-3</v>
      </c>
      <c r="H29">
        <f t="shared" si="1"/>
        <v>-1.2358049980629839</v>
      </c>
      <c r="I29">
        <f t="shared" si="2"/>
        <v>399.851</v>
      </c>
      <c r="J29">
        <f t="shared" si="3"/>
        <v>399.26752513514589</v>
      </c>
      <c r="K29">
        <f t="shared" si="4"/>
        <v>40.585971944774521</v>
      </c>
      <c r="L29">
        <f t="shared" si="5"/>
        <v>40.645282790271999</v>
      </c>
      <c r="M29">
        <f t="shared" si="6"/>
        <v>0.3089608172292197</v>
      </c>
      <c r="N29">
        <f t="shared" si="7"/>
        <v>2.9548509152149305</v>
      </c>
      <c r="O29">
        <f t="shared" si="8"/>
        <v>0.2920700471002125</v>
      </c>
      <c r="P29">
        <f t="shared" si="9"/>
        <v>0.18398435687455228</v>
      </c>
      <c r="Q29">
        <f t="shared" si="10"/>
        <v>1.9948084861285743E-3</v>
      </c>
      <c r="R29">
        <f t="shared" si="11"/>
        <v>23.019832752238511</v>
      </c>
      <c r="S29">
        <f t="shared" si="12"/>
        <v>22.985700000000001</v>
      </c>
      <c r="T29">
        <f t="shared" si="13"/>
        <v>2.8172821193359101</v>
      </c>
      <c r="U29">
        <f t="shared" si="14"/>
        <v>56.240040790487633</v>
      </c>
      <c r="V29">
        <f t="shared" si="15"/>
        <v>1.6731664800128001</v>
      </c>
      <c r="W29">
        <f t="shared" si="16"/>
        <v>2.9750449261690388</v>
      </c>
      <c r="X29">
        <f t="shared" si="17"/>
        <v>1.14411563932311</v>
      </c>
      <c r="Y29">
        <f t="shared" si="18"/>
        <v>-148.24620998716779</v>
      </c>
      <c r="Z29">
        <f t="shared" si="19"/>
        <v>143.88149643909173</v>
      </c>
      <c r="AA29">
        <f t="shared" si="20"/>
        <v>10.138650095569849</v>
      </c>
      <c r="AB29">
        <f t="shared" si="21"/>
        <v>5.7759313559799352</v>
      </c>
      <c r="AC29">
        <v>18</v>
      </c>
      <c r="AD29">
        <v>4</v>
      </c>
      <c r="AE29">
        <f t="shared" si="22"/>
        <v>1</v>
      </c>
      <c r="AF29">
        <f t="shared" si="23"/>
        <v>0</v>
      </c>
      <c r="AG29">
        <f t="shared" si="24"/>
        <v>54207.940689327581</v>
      </c>
      <c r="AH29" t="s">
        <v>341</v>
      </c>
      <c r="AI29">
        <v>10202.1</v>
      </c>
      <c r="AJ29">
        <v>642.16307692307703</v>
      </c>
      <c r="AK29">
        <v>2955.76</v>
      </c>
      <c r="AL29">
        <f t="shared" si="25"/>
        <v>2313.5969230769233</v>
      </c>
      <c r="AM29">
        <f t="shared" si="26"/>
        <v>0.78274180687096484</v>
      </c>
      <c r="AN29">
        <v>-1.2358049980629799</v>
      </c>
      <c r="AO29" t="s">
        <v>342</v>
      </c>
      <c r="AP29" t="s">
        <v>342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-1.2358049980629839</v>
      </c>
      <c r="AW29" t="e">
        <f t="shared" si="30"/>
        <v>#DIV/0!</v>
      </c>
      <c r="AX29" t="e">
        <f t="shared" si="31"/>
        <v>#DIV/0!</v>
      </c>
      <c r="AY29">
        <f t="shared" si="32"/>
        <v>-1.9033612839591143E-13</v>
      </c>
      <c r="AZ29" t="e">
        <f t="shared" si="33"/>
        <v>#DIV/0!</v>
      </c>
      <c r="BA29" t="s">
        <v>342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1.2775604819136104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1599838111.5999999</v>
      </c>
      <c r="BR29">
        <v>399.851</v>
      </c>
      <c r="BS29">
        <v>399.98099999999999</v>
      </c>
      <c r="BT29">
        <v>16.459900000000001</v>
      </c>
      <c r="BU29">
        <v>12.4923</v>
      </c>
      <c r="BV29">
        <v>398.79500000000002</v>
      </c>
      <c r="BW29">
        <v>16.544499999999999</v>
      </c>
      <c r="BX29">
        <v>499.98899999999998</v>
      </c>
      <c r="BY29">
        <v>101.551</v>
      </c>
      <c r="BZ29">
        <v>0.10007199999999999</v>
      </c>
      <c r="CA29">
        <v>23.8889</v>
      </c>
      <c r="CB29">
        <v>22.985700000000001</v>
      </c>
      <c r="CC29">
        <v>999.9</v>
      </c>
      <c r="CD29">
        <v>0</v>
      </c>
      <c r="CE29">
        <v>0</v>
      </c>
      <c r="CF29">
        <v>9990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640.52</v>
      </c>
      <c r="CN29">
        <v>4.9998399999999998E-2</v>
      </c>
      <c r="CO29">
        <v>-10.47</v>
      </c>
      <c r="CP29">
        <v>-2.95</v>
      </c>
      <c r="CQ29">
        <v>34.75</v>
      </c>
      <c r="CR29">
        <v>38.936999999999998</v>
      </c>
      <c r="CS29">
        <v>37</v>
      </c>
      <c r="CT29">
        <v>38.25</v>
      </c>
      <c r="CU29">
        <v>36.75</v>
      </c>
      <c r="CV29">
        <v>0</v>
      </c>
      <c r="CW29">
        <v>0</v>
      </c>
      <c r="CX29">
        <v>0</v>
      </c>
      <c r="CY29">
        <v>119.39999985694899</v>
      </c>
      <c r="CZ29">
        <v>0</v>
      </c>
      <c r="DA29">
        <v>642.16307692307703</v>
      </c>
      <c r="DB29">
        <v>-10.54564105935</v>
      </c>
      <c r="DC29">
        <v>15.2304274838138</v>
      </c>
      <c r="DD29">
        <v>-11.9911538461538</v>
      </c>
      <c r="DE29">
        <v>15</v>
      </c>
      <c r="DF29">
        <v>1599838126.0999999</v>
      </c>
      <c r="DG29" t="s">
        <v>343</v>
      </c>
      <c r="DH29">
        <v>1599838126.0999999</v>
      </c>
      <c r="DI29">
        <v>1599837932.0999999</v>
      </c>
      <c r="DJ29">
        <v>40</v>
      </c>
      <c r="DK29">
        <v>0.02</v>
      </c>
      <c r="DL29">
        <v>2E-3</v>
      </c>
      <c r="DM29">
        <v>1.056</v>
      </c>
      <c r="DN29">
        <v>-8.5000000000000006E-2</v>
      </c>
      <c r="DO29">
        <v>400</v>
      </c>
      <c r="DP29">
        <v>12</v>
      </c>
      <c r="DQ29">
        <v>0.57999999999999996</v>
      </c>
      <c r="DR29">
        <v>0.02</v>
      </c>
      <c r="DS29">
        <v>4.6797565121951198E-2</v>
      </c>
      <c r="DT29">
        <v>-2.2343412482926799</v>
      </c>
      <c r="DU29">
        <v>0.27766777035859203</v>
      </c>
      <c r="DV29">
        <v>0</v>
      </c>
      <c r="DW29">
        <v>642.62176470588201</v>
      </c>
      <c r="DX29">
        <v>-8.9100187805183193</v>
      </c>
      <c r="DY29">
        <v>1.8153130836567899</v>
      </c>
      <c r="DZ29">
        <v>0</v>
      </c>
      <c r="EA29">
        <v>4.0459280487804898</v>
      </c>
      <c r="EB29">
        <v>-0.53190439024390501</v>
      </c>
      <c r="EC29">
        <v>5.3038451225388E-2</v>
      </c>
      <c r="ED29">
        <v>0</v>
      </c>
      <c r="EE29">
        <v>0</v>
      </c>
      <c r="EF29">
        <v>3</v>
      </c>
      <c r="EG29" t="s">
        <v>286</v>
      </c>
      <c r="EH29">
        <v>100</v>
      </c>
      <c r="EI29">
        <v>100</v>
      </c>
      <c r="EJ29">
        <v>1.056</v>
      </c>
      <c r="EK29">
        <v>-8.4599999999999995E-2</v>
      </c>
      <c r="EL29">
        <v>1.036</v>
      </c>
      <c r="EM29">
        <v>0</v>
      </c>
      <c r="EN29">
        <v>0</v>
      </c>
      <c r="EO29">
        <v>0</v>
      </c>
      <c r="EP29">
        <v>-8.4650000000001696E-2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3.1</v>
      </c>
      <c r="EY29">
        <v>3</v>
      </c>
      <c r="EZ29">
        <v>2</v>
      </c>
      <c r="FA29">
        <v>477.334</v>
      </c>
      <c r="FB29">
        <v>496.65899999999999</v>
      </c>
      <c r="FC29">
        <v>23.295400000000001</v>
      </c>
      <c r="FD29">
        <v>24.2425</v>
      </c>
      <c r="FE29">
        <v>30.0002</v>
      </c>
      <c r="FF29">
        <v>24.211300000000001</v>
      </c>
      <c r="FG29">
        <v>24.184999999999999</v>
      </c>
      <c r="FH29">
        <v>21.034300000000002</v>
      </c>
      <c r="FI29">
        <v>100</v>
      </c>
      <c r="FJ29">
        <v>12.1065</v>
      </c>
      <c r="FK29">
        <v>23.299700000000001</v>
      </c>
      <c r="FL29">
        <v>400</v>
      </c>
      <c r="FM29">
        <v>9.6812100000000001</v>
      </c>
      <c r="FN29">
        <v>102.747</v>
      </c>
      <c r="FO29">
        <v>102.456</v>
      </c>
    </row>
    <row r="30" spans="1:171" x14ac:dyDescent="0.35">
      <c r="A30">
        <v>13</v>
      </c>
      <c r="B30">
        <v>1599840652.0999999</v>
      </c>
      <c r="C30">
        <v>4131.5</v>
      </c>
      <c r="D30" t="s">
        <v>344</v>
      </c>
      <c r="E30" t="s">
        <v>345</v>
      </c>
      <c r="F30">
        <v>1599840652.0999999</v>
      </c>
      <c r="G30">
        <f t="shared" si="0"/>
        <v>2.0379567455163401E-3</v>
      </c>
      <c r="H30">
        <f t="shared" si="1"/>
        <v>-1.5660879199897748</v>
      </c>
      <c r="I30">
        <f t="shared" si="2"/>
        <v>400.84500000000003</v>
      </c>
      <c r="J30">
        <f t="shared" si="3"/>
        <v>408.49928248700888</v>
      </c>
      <c r="K30">
        <f t="shared" si="4"/>
        <v>41.530495406311331</v>
      </c>
      <c r="L30">
        <f t="shared" si="5"/>
        <v>40.752314985210006</v>
      </c>
      <c r="M30">
        <f t="shared" si="6"/>
        <v>0.15892694349015513</v>
      </c>
      <c r="N30">
        <f t="shared" si="7"/>
        <v>2.9578614162066628</v>
      </c>
      <c r="O30">
        <f t="shared" si="8"/>
        <v>0.15433088081987278</v>
      </c>
      <c r="P30">
        <f t="shared" si="9"/>
        <v>9.6858667194257966E-2</v>
      </c>
      <c r="Q30">
        <f t="shared" si="10"/>
        <v>1.9948084861285743E-3</v>
      </c>
      <c r="R30">
        <f t="shared" si="11"/>
        <v>23.187674218882783</v>
      </c>
      <c r="S30">
        <f t="shared" si="12"/>
        <v>22.9938</v>
      </c>
      <c r="T30">
        <f t="shared" si="13"/>
        <v>2.8186637662442666</v>
      </c>
      <c r="U30">
        <f t="shared" si="14"/>
        <v>51.111987550362215</v>
      </c>
      <c r="V30">
        <f t="shared" si="15"/>
        <v>1.5046977328072</v>
      </c>
      <c r="W30">
        <f t="shared" si="16"/>
        <v>2.9439233434711869</v>
      </c>
      <c r="X30">
        <f t="shared" si="17"/>
        <v>1.3139660334370666</v>
      </c>
      <c r="Y30">
        <f t="shared" si="18"/>
        <v>-89.873892477270601</v>
      </c>
      <c r="Z30">
        <f t="shared" si="19"/>
        <v>114.86208103018507</v>
      </c>
      <c r="AA30">
        <f t="shared" si="20"/>
        <v>8.0787257978364533</v>
      </c>
      <c r="AB30">
        <f t="shared" si="21"/>
        <v>33.068909159237052</v>
      </c>
      <c r="AC30">
        <v>20</v>
      </c>
      <c r="AD30">
        <v>4</v>
      </c>
      <c r="AE30">
        <f t="shared" si="22"/>
        <v>1</v>
      </c>
      <c r="AF30">
        <f t="shared" si="23"/>
        <v>0</v>
      </c>
      <c r="AG30">
        <f t="shared" si="24"/>
        <v>54329.138288567963</v>
      </c>
      <c r="AH30" t="s">
        <v>346</v>
      </c>
      <c r="AI30">
        <v>10196.299999999999</v>
      </c>
      <c r="AJ30">
        <v>627.30653846153803</v>
      </c>
      <c r="AK30">
        <v>3081.57</v>
      </c>
      <c r="AL30">
        <f t="shared" si="25"/>
        <v>2454.2634615384623</v>
      </c>
      <c r="AM30">
        <f t="shared" si="26"/>
        <v>0.79643281234515595</v>
      </c>
      <c r="AN30">
        <v>-1.5660879199897699</v>
      </c>
      <c r="AO30" t="s">
        <v>342</v>
      </c>
      <c r="AP30" t="s">
        <v>342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-1.5660879199897748</v>
      </c>
      <c r="AW30" t="e">
        <f t="shared" si="30"/>
        <v>#DIV/0!</v>
      </c>
      <c r="AX30" t="e">
        <f t="shared" si="31"/>
        <v>#DIV/0!</v>
      </c>
      <c r="AY30">
        <f t="shared" si="32"/>
        <v>-2.326330458172251E-13</v>
      </c>
      <c r="AZ30" t="e">
        <f t="shared" si="33"/>
        <v>#DIV/0!</v>
      </c>
      <c r="BA30" t="s">
        <v>342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1.2555986952062224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1599840652.0999999</v>
      </c>
      <c r="BR30">
        <v>400.84500000000003</v>
      </c>
      <c r="BS30">
        <v>399.94600000000003</v>
      </c>
      <c r="BT30">
        <v>14.8004</v>
      </c>
      <c r="BU30">
        <v>12.3911</v>
      </c>
      <c r="BV30">
        <v>399.68</v>
      </c>
      <c r="BW30">
        <v>14.8851</v>
      </c>
      <c r="BX30">
        <v>500.01100000000002</v>
      </c>
      <c r="BY30">
        <v>101.566</v>
      </c>
      <c r="BZ30">
        <v>0.100018</v>
      </c>
      <c r="CA30">
        <v>23.714099999999998</v>
      </c>
      <c r="CB30">
        <v>22.9938</v>
      </c>
      <c r="CC30">
        <v>999.9</v>
      </c>
      <c r="CD30">
        <v>0</v>
      </c>
      <c r="CE30">
        <v>0</v>
      </c>
      <c r="CF30">
        <v>10005.6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627.85</v>
      </c>
      <c r="CN30">
        <v>4.9998399999999998E-2</v>
      </c>
      <c r="CO30">
        <v>-5.63</v>
      </c>
      <c r="CP30">
        <v>-1.66</v>
      </c>
      <c r="CQ30">
        <v>36.125</v>
      </c>
      <c r="CR30">
        <v>41.061999999999998</v>
      </c>
      <c r="CS30">
        <v>38.686999999999998</v>
      </c>
      <c r="CT30">
        <v>40.75</v>
      </c>
      <c r="CU30">
        <v>38.186999999999998</v>
      </c>
      <c r="CV30">
        <v>0</v>
      </c>
      <c r="CW30">
        <v>0</v>
      </c>
      <c r="CX30">
        <v>0</v>
      </c>
      <c r="CY30">
        <v>2539.7999999523199</v>
      </c>
      <c r="CZ30">
        <v>0</v>
      </c>
      <c r="DA30">
        <v>627.30653846153803</v>
      </c>
      <c r="DB30">
        <v>3.1107691218232798</v>
      </c>
      <c r="DC30">
        <v>-13.4478633800904</v>
      </c>
      <c r="DD30">
        <v>-5.6688461538461503</v>
      </c>
      <c r="DE30">
        <v>15</v>
      </c>
      <c r="DF30">
        <v>1599840674.0999999</v>
      </c>
      <c r="DG30" t="s">
        <v>347</v>
      </c>
      <c r="DH30">
        <v>1599840674.0999999</v>
      </c>
      <c r="DI30">
        <v>1599837932.0999999</v>
      </c>
      <c r="DJ30">
        <v>41</v>
      </c>
      <c r="DK30">
        <v>0.109</v>
      </c>
      <c r="DL30">
        <v>2E-3</v>
      </c>
      <c r="DM30">
        <v>1.165</v>
      </c>
      <c r="DN30">
        <v>-8.5000000000000006E-2</v>
      </c>
      <c r="DO30">
        <v>400</v>
      </c>
      <c r="DP30">
        <v>12</v>
      </c>
      <c r="DQ30">
        <v>0.46</v>
      </c>
      <c r="DR30">
        <v>0.02</v>
      </c>
      <c r="DS30">
        <v>0.74138495000000004</v>
      </c>
      <c r="DT30">
        <v>5.16752870544082E-2</v>
      </c>
      <c r="DU30">
        <v>1.9749017385619499E-2</v>
      </c>
      <c r="DV30">
        <v>1</v>
      </c>
      <c r="DW30">
        <v>627.03529411764703</v>
      </c>
      <c r="DX30">
        <v>4.0405609114810197</v>
      </c>
      <c r="DY30">
        <v>1.75391031243991</v>
      </c>
      <c r="DZ30">
        <v>0</v>
      </c>
      <c r="EA30">
        <v>2.4094027499999999</v>
      </c>
      <c r="EB30">
        <v>-1.43334709193229E-2</v>
      </c>
      <c r="EC30">
        <v>1.67939719468027E-3</v>
      </c>
      <c r="ED30">
        <v>1</v>
      </c>
      <c r="EE30">
        <v>2</v>
      </c>
      <c r="EF30">
        <v>3</v>
      </c>
      <c r="EG30" t="s">
        <v>298</v>
      </c>
      <c r="EH30">
        <v>100</v>
      </c>
      <c r="EI30">
        <v>100</v>
      </c>
      <c r="EJ30">
        <v>1.165</v>
      </c>
      <c r="EK30">
        <v>-8.4699999999999998E-2</v>
      </c>
      <c r="EL30">
        <v>1.0562857142856501</v>
      </c>
      <c r="EM30">
        <v>0</v>
      </c>
      <c r="EN30">
        <v>0</v>
      </c>
      <c r="EO30">
        <v>0</v>
      </c>
      <c r="EP30">
        <v>-8.4650000000001696E-2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42.1</v>
      </c>
      <c r="EY30">
        <v>45.3</v>
      </c>
      <c r="EZ30">
        <v>2</v>
      </c>
      <c r="FA30">
        <v>475.30799999999999</v>
      </c>
      <c r="FB30">
        <v>495.69900000000001</v>
      </c>
      <c r="FC30">
        <v>22.661300000000001</v>
      </c>
      <c r="FD30">
        <v>24.970300000000002</v>
      </c>
      <c r="FE30">
        <v>30.0002</v>
      </c>
      <c r="FF30">
        <v>24.9345</v>
      </c>
      <c r="FG30">
        <v>24.907299999999999</v>
      </c>
      <c r="FH30">
        <v>21.1782</v>
      </c>
      <c r="FI30">
        <v>-30</v>
      </c>
      <c r="FJ30">
        <v>-30</v>
      </c>
      <c r="FK30">
        <v>22.670500000000001</v>
      </c>
      <c r="FL30">
        <v>400</v>
      </c>
      <c r="FM30">
        <v>10.1441</v>
      </c>
      <c r="FN30">
        <v>102.60599999999999</v>
      </c>
      <c r="FO30">
        <v>102.377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2020-09-11T11:13:02Z</dcterms:created>
  <dcterms:modified xsi:type="dcterms:W3CDTF">2020-09-21T13:55:35Z</dcterms:modified>
</cp:coreProperties>
</file>